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11" documentId="8_{5E5F60E5-14F4-44D5-BE54-94BBB202EFBD}" xr6:coauthVersionLast="47" xr6:coauthVersionMax="47" xr10:uidLastSave="{07D1AF4F-54F4-490F-9D23-CBE461F86321}"/>
  <bookViews>
    <workbookView xWindow="-108" yWindow="-108" windowWidth="23256" windowHeight="12576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34" l="1"/>
  <c r="C4" i="34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<sst xmlns="http://schemas.openxmlformats.org/spreadsheetml/2006/main" count="275" uniqueCount="191">
  <si>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</si>
  <si>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</si>
  <si>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</si>
  <si>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</si>
  <si>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</si>
  <si>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</si>
  <si>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</si>
  <si>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</si>
  <si>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</si>
  <si>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</si>
  <si>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</si>
  <si>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</si>
  <si>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</si>
  <si>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</si>
  <si>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</si>
  <si>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</si>
  <si>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</si>
  <si>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</si>
  <si>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</si>
  <si>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</si>
  <si>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</si>
  <si>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</si>
  <si>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</si>
  <si>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</si>
  <si>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</si>
  <si>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</si>
  <si>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</si>
  <si>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</si>
  <si>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</si>
  <si>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</si>
  <si>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</si>
  <si>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</si>
  <si>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</si>
  <si>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</si>
  <si>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</si>
  <si>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</si>
  <si>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</si>
  <si>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</si>
  <si>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</si>
  <si>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</si>
  <si>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</si>
  <si>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</si>
  <si>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</si>
  <si>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</si>
  <si>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</si>
  <si>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</si>
  <si>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</si>
  <si>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</si>
  <si>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</si>
  <si>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</si>
  <si>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</si>
  <si>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</si>
  <si>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</si>
  <si>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</si>
  <si>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</si>
  <si>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</si>
  <si>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</si>
  <si>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</si>
  <si>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</si>
  <si>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</si>
  <si>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</si>
  <si>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</si>
  <si>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</si>
  <si>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</si>
  <si>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</si>
  <si>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</si>
  <si>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</si>
  <si>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</si>
  <si>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</si>
  <si>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</si>
  <si>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</si>
  <si>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</si>
  <si>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</si>
  <si>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</si>
  <si>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</si>
  <si>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</si>
  <si>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</si>
  <si>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</si>
  <si>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</si>
  <si>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</si>
  <si>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</si>
  <si>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</si>
  <si>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</si>
  <si>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</si>
  <si>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</si>
  <si>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</si>
  <si>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</si>
  <si>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</si>
  <si>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</si>
  <si>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</si>
  <si>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</si>
  <si>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</si>
  <si>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</si>
  <si>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</si>
  <si>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</si>
  <si>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</si>
  <si>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</si>
  <si>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</si>
  <si>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</si>
  <si>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</si>
  <si>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</si>
  <si>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</si>
  <si>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</si>
  <si>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</si>
  <si>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</si>
  <si>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</si>
  <si>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</si>
  <si>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</si>
  <si>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</si>
  <si>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</si>
  <si>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</si>
  <si>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</si>
  <si>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</si>
  <si>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</si>
  <si>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</si>
  <si>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</si>
  <si>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</si>
  <si>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</si>
  <si>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</si>
  <si>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</si>
  <si>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</si>
  <si>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</si>
  <si>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</si>
  <si>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</si>
  <si>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</si>
  <si>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</si>
  <si>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</si>
  <si>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</si>
  <si>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</si>
  <si>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</si>
  <si>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</si>
  <si>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</si>
  <si>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</si>
  <si>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</si>
  <si>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</si>
  <si>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</si>
  <si>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</si>
  <si>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</si>
  <si>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</si>
  <si>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</si>
  <si>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</si>
  <si>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</si>
  <si>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</si>
  <si>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</si>
  <si>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</si>
  <si>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</si>
  <si>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</si>
  <si>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</si>
  <si>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</si>
  <si>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</si>
  <si>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</si>
  <si>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</si>
  <si>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</si>
  <si>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</si>
  <si>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</si>
  <si>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</si>
  <si>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</si>
  <si>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</si>
  <si>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</si>
  <si>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</si>
  <si>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</si>
  <si>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</si>
  <si>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</si>
  <si>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</si>
  <si>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</si>
  <si>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</si>
  <si>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</si>
  <si>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</si>
  <si>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</si>
  <si>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</si>
  <si>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</si>
  <si>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</si>
  <si>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</si>
  <si>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</si>
  <si>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</si>
  <si>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</si>
  <si>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</si>
  <si>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</si>
  <si>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</si>
  <si>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</si>
  <si>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</si>
  <si>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</si>
  <si>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</si>
  <si>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</si>
  <si>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</si>
  <si>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</si>
  <si>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</si>
  <si>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</si>
  <si>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</si>
  <si>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Atualizado em: 30/10/2024</t>
  </si>
  <si>
    <t>Nota 1: Dados disponíveis até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</si>
</sst>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56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7523835.9800000004</c:v>
                </c:pt>
                <c:pt idx="19">
                  <c:v>6718082.2809999995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570104.63199999998</c:v>
                </c:pt>
                <c:pt idx="1">
                  <c:v>3010887.1020000004</c:v>
                </c:pt>
                <c:pt idx="2">
                  <c:v>405473.72700000001</c:v>
                </c:pt>
                <c:pt idx="3">
                  <c:v>2731616.8200000003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6193857.3110000007</c:v>
                </c:pt>
                <c:pt idx="15">
                  <c:v>7403437.1510000005</c:v>
                </c:pt>
                <c:pt idx="16">
                  <c:v>6713275.335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971101</xdr:colOff>
      <xdr:row>3</xdr:row>
      <xdr:rowOff>171723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96678</xdr:colOff>
      <xdr:row>4</xdr:row>
      <xdr:rowOff>20480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3">
        <v>10169.243986312133</v>
      </c>
      <c r="G7" s="123">
        <v>10061.037653301888</v>
      </c>
      <c r="I7" s="123">
        <v>7912</v>
      </c>
      <c r="J7" s="123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3">
        <v>570.04365048499221</v>
      </c>
      <c r="G8" s="123">
        <v>320.61734472598727</v>
      </c>
      <c r="I8" s="123">
        <v>655</v>
      </c>
      <c r="J8" s="123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3">
        <v>2827.146319377809</v>
      </c>
      <c r="G9" s="123">
        <v>2932.7342488207546</v>
      </c>
      <c r="I9" s="123">
        <v>2846</v>
      </c>
      <c r="J9" s="123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3">
        <v>600</v>
      </c>
      <c r="G10" s="123">
        <v>1681</v>
      </c>
      <c r="I10" s="123">
        <v>300</v>
      </c>
      <c r="J10" s="123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3">
        <v>7912.1413174193167</v>
      </c>
      <c r="G11" s="123">
        <v>7449.1097924528312</v>
      </c>
      <c r="I11" s="123">
        <v>5721</v>
      </c>
      <c r="J11" s="123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3">
        <v>1224.2300783008761</v>
      </c>
      <c r="G13" s="123">
        <v>1392.4087299528303</v>
      </c>
      <c r="I13" s="123">
        <v>1016</v>
      </c>
      <c r="J13" s="123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3">
        <v>2128.5534325678791</v>
      </c>
      <c r="G14" s="123">
        <v>2229.994247641509</v>
      </c>
      <c r="I14" s="123">
        <v>2143</v>
      </c>
      <c r="J14" s="123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3">
        <v>0</v>
      </c>
      <c r="G15" s="123">
        <v>3.5000000000000003E-2</v>
      </c>
      <c r="I15" s="123">
        <v>0</v>
      </c>
      <c r="J15" s="123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3">
        <v>1100</v>
      </c>
      <c r="G16" s="123">
        <v>1039.6666666666667</v>
      </c>
      <c r="I16" s="123">
        <v>850</v>
      </c>
      <c r="J16" s="123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3">
        <v>1236.4652849167258</v>
      </c>
      <c r="G17" s="123">
        <v>1166.1057543238985</v>
      </c>
      <c r="I17" s="123">
        <v>1209</v>
      </c>
      <c r="J17" s="123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3">
        <v>1016.3182259520293</v>
      </c>
      <c r="G18" s="123">
        <v>1416.6655566037734</v>
      </c>
      <c r="I18" s="123">
        <v>1100</v>
      </c>
      <c r="J18" s="123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3">
        <v>348.99369583847277</v>
      </c>
      <c r="G20" s="123">
        <v>352.36719821403881</v>
      </c>
      <c r="I20" s="123">
        <v>287</v>
      </c>
      <c r="J20" s="123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3">
        <v>532.68660627683391</v>
      </c>
      <c r="G21" s="123">
        <v>580.56402358490561</v>
      </c>
      <c r="I21" s="123">
        <v>536</v>
      </c>
      <c r="J21" s="123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3">
        <v>0</v>
      </c>
      <c r="G22" s="123">
        <v>1.7299999999999998E-4</v>
      </c>
      <c r="I22" s="123">
        <v>0</v>
      </c>
      <c r="J22" s="123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3">
        <v>110</v>
      </c>
      <c r="G23" s="123">
        <v>49</v>
      </c>
      <c r="I23" s="123">
        <v>45</v>
      </c>
      <c r="J23" s="123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3">
        <v>484.73606684253406</v>
      </c>
      <c r="G24" s="123">
        <v>524.71982359952835</v>
      </c>
      <c r="I24" s="123">
        <v>472</v>
      </c>
      <c r="J24" s="123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3">
        <v>286.94423527277257</v>
      </c>
      <c r="G25" s="123">
        <v>359.21157119941608</v>
      </c>
      <c r="I25" s="123">
        <v>306</v>
      </c>
      <c r="J25" s="123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4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4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5" t="s">
        <v>50</v>
      </c>
      <c r="R7" s="125"/>
    </row>
    <row r="8" spans="1:19" ht="17.25" customHeight="1" x14ac:dyDescent="0.25">
      <c r="A8" s="32"/>
      <c r="B8" s="44" t="s">
        <v>51</v>
      </c>
      <c r="C8" s="126">
        <v>2126.9599240000002</v>
      </c>
      <c r="D8" s="126">
        <v>6489.1450536666671</v>
      </c>
      <c r="E8" s="126">
        <v>12366.396269333334</v>
      </c>
      <c r="F8" s="126">
        <v>15361.011478</v>
      </c>
      <c r="G8" s="126">
        <v>14711.707856666666</v>
      </c>
      <c r="H8" s="126">
        <v>13261.781842333334</v>
      </c>
      <c r="I8" s="126">
        <f>C8</f>
        <v>2126.9599240000002</v>
      </c>
      <c r="J8" s="126">
        <f>I8/$I$6</f>
        <v>2508.2074575471702</v>
      </c>
      <c r="K8" s="126">
        <f t="shared" ref="K8:P8" si="0">J15</f>
        <v>12723.527199292455</v>
      </c>
      <c r="L8" s="126">
        <f t="shared" si="0"/>
        <v>10169.243986312133</v>
      </c>
      <c r="M8" s="126">
        <f t="shared" si="0"/>
        <v>7912.1413174193167</v>
      </c>
      <c r="N8" s="126">
        <f t="shared" si="0"/>
        <v>5720.771106475192</v>
      </c>
      <c r="O8" s="126">
        <f t="shared" si="0"/>
        <v>3658.9889445987023</v>
      </c>
      <c r="P8" s="126">
        <f t="shared" si="0"/>
        <v>1889.9122826199473</v>
      </c>
      <c r="Q8" s="126">
        <v>3112</v>
      </c>
      <c r="R8" s="126"/>
      <c r="S8" s="127"/>
    </row>
    <row r="9" spans="1:19" ht="17.25" customHeight="1" x14ac:dyDescent="0.25">
      <c r="A9" s="32"/>
      <c r="B9" s="44" t="s">
        <v>52</v>
      </c>
      <c r="C9" s="126">
        <v>6820.4770126666672</v>
      </c>
      <c r="D9" s="126">
        <v>8753.871137666667</v>
      </c>
      <c r="E9" s="126">
        <v>5967.1840176666656</v>
      </c>
      <c r="F9" s="126">
        <v>2441.7806736666671</v>
      </c>
      <c r="G9" s="126">
        <v>1426.7358216666662</v>
      </c>
      <c r="H9" s="126">
        <v>219.58241066666685</v>
      </c>
      <c r="I9" s="126">
        <f>I10-I12-I13</f>
        <v>25598.129073999997</v>
      </c>
      <c r="J9" s="126">
        <f t="shared" ref="J9:J15" si="1">I9/$I$6</f>
        <v>30186.472964622637</v>
      </c>
      <c r="K9" s="126">
        <f>R9*'tabela de auxilio'!H34</f>
        <v>480.73253884725858</v>
      </c>
      <c r="L9" s="126">
        <f>R9*'tabela de auxilio'!H35</f>
        <v>570.04365048499221</v>
      </c>
      <c r="M9" s="126">
        <f>R9*'tabela de auxilio'!H36</f>
        <v>654.92069822990788</v>
      </c>
      <c r="N9" s="126">
        <f>R9*'tabela de auxilio'!H37</f>
        <v>564.85744484501265</v>
      </c>
      <c r="O9" s="126">
        <f>R9*'tabela de auxilio'!H38</f>
        <v>434.46077034749248</v>
      </c>
      <c r="P9" s="126">
        <f>R9*'tabela de auxilio'!H39</f>
        <v>900.30447507552844</v>
      </c>
      <c r="Q9" s="126">
        <f>Q11-J8+1000</f>
        <v>33791.792542452829</v>
      </c>
      <c r="R9" s="126">
        <f>Q9-J9</f>
        <v>3605.3195778301924</v>
      </c>
      <c r="S9" s="127"/>
    </row>
    <row r="10" spans="1:19" ht="17.25" hidden="1" customHeight="1" x14ac:dyDescent="0.25">
      <c r="A10" s="32"/>
      <c r="B10" s="44" t="s">
        <v>53</v>
      </c>
      <c r="C10" s="126">
        <v>8792.3440126666665</v>
      </c>
      <c r="D10" s="126">
        <v>12093.717137666667</v>
      </c>
      <c r="E10" s="126">
        <v>9913.9560176666655</v>
      </c>
      <c r="F10" s="126">
        <v>6159.1896736666667</v>
      </c>
      <c r="G10" s="126">
        <v>4165.1158216666663</v>
      </c>
      <c r="H10" s="126">
        <v>2434.7134106666663</v>
      </c>
      <c r="I10" s="126">
        <f>SUM(C10:H10)</f>
        <v>43559.036073999996</v>
      </c>
      <c r="J10" s="126">
        <f t="shared" si="1"/>
        <v>51366.787823113205</v>
      </c>
      <c r="K10" s="126"/>
      <c r="L10" s="126"/>
      <c r="M10" s="126"/>
      <c r="N10" s="126"/>
      <c r="O10" s="126"/>
      <c r="P10" s="126"/>
      <c r="Q10" s="13"/>
      <c r="R10" s="13"/>
      <c r="S10" s="127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6">
        <f t="shared" ref="R11:R28" si="2">Q11-J11</f>
        <v>15328.846777122642</v>
      </c>
      <c r="S11" s="127"/>
    </row>
    <row r="12" spans="1:19" ht="17.25" hidden="1" customHeight="1" x14ac:dyDescent="0.25">
      <c r="A12" s="32"/>
      <c r="B12" s="44" t="s">
        <v>55</v>
      </c>
      <c r="C12" s="126">
        <v>1895.15</v>
      </c>
      <c r="D12" s="126">
        <v>3146.1709999999998</v>
      </c>
      <c r="E12" s="126">
        <v>3548.8850000000002</v>
      </c>
      <c r="F12" s="126">
        <v>3405.5169999999998</v>
      </c>
      <c r="G12" s="126">
        <v>2567.27</v>
      </c>
      <c r="H12" s="126">
        <v>2053.9209999999998</v>
      </c>
      <c r="I12" s="126">
        <f>SUM(C12:H12)</f>
        <v>16616.914000000001</v>
      </c>
      <c r="J12" s="126">
        <f t="shared" si="1"/>
        <v>19595.417452830188</v>
      </c>
      <c r="K12" s="126"/>
      <c r="L12" s="126"/>
      <c r="M12" s="126"/>
      <c r="N12" s="126"/>
      <c r="O12" s="126"/>
      <c r="P12" s="126"/>
      <c r="Q12" s="13"/>
      <c r="R12" s="126">
        <f t="shared" si="2"/>
        <v>-19595.417452830188</v>
      </c>
      <c r="S12" s="127"/>
    </row>
    <row r="13" spans="1:19" ht="17.25" hidden="1" customHeight="1" x14ac:dyDescent="0.25">
      <c r="A13" s="32"/>
      <c r="B13" s="44" t="s">
        <v>56</v>
      </c>
      <c r="C13" s="126">
        <v>76.716999999999999</v>
      </c>
      <c r="D13" s="126">
        <v>193.67500000000001</v>
      </c>
      <c r="E13" s="126">
        <v>397.887</v>
      </c>
      <c r="F13" s="126">
        <v>311.892</v>
      </c>
      <c r="G13" s="126">
        <v>171.11</v>
      </c>
      <c r="H13" s="126">
        <v>192.71199999999999</v>
      </c>
      <c r="I13" s="126">
        <f>SUM(C13:H13)</f>
        <v>1343.9929999999999</v>
      </c>
      <c r="J13" s="126">
        <f t="shared" si="1"/>
        <v>1584.8974056603772</v>
      </c>
      <c r="K13" s="126"/>
      <c r="L13" s="126"/>
      <c r="M13" s="126"/>
      <c r="N13" s="126"/>
      <c r="O13" s="126"/>
      <c r="P13" s="126"/>
      <c r="Q13" s="13"/>
      <c r="R13" s="126">
        <f t="shared" si="2"/>
        <v>-1584.8974056603772</v>
      </c>
      <c r="S13" s="127"/>
    </row>
    <row r="14" spans="1:19" ht="17.25" customHeight="1" x14ac:dyDescent="0.25">
      <c r="A14" s="32"/>
      <c r="B14" s="44" t="s">
        <v>57</v>
      </c>
      <c r="C14" s="126">
        <v>1568.3310880000001</v>
      </c>
      <c r="D14" s="126">
        <v>4236.9188479999993</v>
      </c>
      <c r="E14" s="126">
        <v>4430.8301490000003</v>
      </c>
      <c r="F14" s="126">
        <v>7285.0643639999998</v>
      </c>
      <c r="G14" s="126">
        <v>4841.2139120000002</v>
      </c>
      <c r="H14" s="126">
        <v>4129.6196839999993</v>
      </c>
      <c r="I14" s="126">
        <f>SUM(C14:H14)</f>
        <v>26491.978044999996</v>
      </c>
      <c r="J14" s="126">
        <f>I14</f>
        <v>26491.978044999996</v>
      </c>
      <c r="K14" s="126">
        <v>3000</v>
      </c>
      <c r="L14" s="126">
        <v>600</v>
      </c>
      <c r="M14" s="126">
        <v>300</v>
      </c>
      <c r="N14" s="126">
        <v>108</v>
      </c>
      <c r="O14" s="126">
        <v>0</v>
      </c>
      <c r="P14" s="126">
        <v>0</v>
      </c>
      <c r="Q14" s="13">
        <v>30500</v>
      </c>
      <c r="R14" s="126">
        <f t="shared" si="2"/>
        <v>4008.0219550000038</v>
      </c>
      <c r="S14" s="127"/>
    </row>
    <row r="15" spans="1:19" ht="17.25" customHeight="1" x14ac:dyDescent="0.25">
      <c r="A15" s="32"/>
      <c r="B15" s="44" t="s">
        <v>58</v>
      </c>
      <c r="C15" s="126">
        <v>6489.145053666668</v>
      </c>
      <c r="D15" s="126">
        <v>12366.396269333334</v>
      </c>
      <c r="E15" s="126">
        <v>15361.011478</v>
      </c>
      <c r="F15" s="126">
        <v>14711.707856666668</v>
      </c>
      <c r="G15" s="126">
        <v>13261.781842333334</v>
      </c>
      <c r="H15" s="126">
        <v>10789.551065000001</v>
      </c>
      <c r="I15" s="126">
        <f>H15</f>
        <v>10789.551065000001</v>
      </c>
      <c r="J15" s="126">
        <f t="shared" si="1"/>
        <v>12723.527199292455</v>
      </c>
      <c r="K15" s="126">
        <f t="shared" ref="K15:P15" si="3">K8+K9-K11</f>
        <v>10169.243986312133</v>
      </c>
      <c r="L15" s="126">
        <f t="shared" si="3"/>
        <v>7912.1413174193167</v>
      </c>
      <c r="M15" s="126">
        <f t="shared" si="3"/>
        <v>5720.771106475192</v>
      </c>
      <c r="N15" s="126">
        <f t="shared" si="3"/>
        <v>3658.9889445987023</v>
      </c>
      <c r="O15" s="126">
        <f t="shared" si="3"/>
        <v>1889.9122826199473</v>
      </c>
      <c r="P15" s="126">
        <f t="shared" si="3"/>
        <v>1000.0000000000066</v>
      </c>
      <c r="Q15" s="13">
        <v>1212</v>
      </c>
      <c r="R15" s="126"/>
      <c r="S15" s="127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6">
        <v>670.46947800000009</v>
      </c>
      <c r="D17" s="126">
        <v>834.12934600000006</v>
      </c>
      <c r="E17" s="126">
        <v>1030.957388</v>
      </c>
      <c r="F17" s="126">
        <v>1095.3323240000002</v>
      </c>
      <c r="G17" s="126">
        <v>1283.5570279999999</v>
      </c>
      <c r="H17" s="126">
        <v>1291.996975</v>
      </c>
      <c r="I17" s="126">
        <f>C17</f>
        <v>670.46947800000009</v>
      </c>
      <c r="J17" s="126">
        <v>852</v>
      </c>
      <c r="K17" s="126">
        <f t="shared" ref="K17:P17" si="4">J22</f>
        <v>1561.4277122641513</v>
      </c>
      <c r="L17" s="126">
        <f t="shared" si="4"/>
        <v>1224.2300783008761</v>
      </c>
      <c r="M17" s="126">
        <f t="shared" si="4"/>
        <v>1016.3182259520293</v>
      </c>
      <c r="N17" s="126">
        <f t="shared" si="4"/>
        <v>1100.1295542061137</v>
      </c>
      <c r="O17" s="126">
        <f t="shared" si="4"/>
        <v>1101.4257219409003</v>
      </c>
      <c r="P17" s="126">
        <f t="shared" si="4"/>
        <v>1015.5196837897658</v>
      </c>
      <c r="Q17" s="13">
        <v>852</v>
      </c>
      <c r="R17" s="126"/>
      <c r="S17" s="127"/>
      <c r="T17" s="32"/>
    </row>
    <row r="18" spans="2:20" ht="17.25" customHeight="1" x14ac:dyDescent="0.25">
      <c r="B18" s="44" t="s">
        <v>61</v>
      </c>
      <c r="C18" s="126">
        <v>1905.1417079999999</v>
      </c>
      <c r="D18" s="126">
        <v>2185.6904130000003</v>
      </c>
      <c r="E18" s="126">
        <v>2269.3720230000004</v>
      </c>
      <c r="F18" s="126">
        <v>2353.3365919999997</v>
      </c>
      <c r="G18" s="126">
        <v>2200.902912</v>
      </c>
      <c r="H18" s="126">
        <v>2025.1362349999999</v>
      </c>
      <c r="I18" s="126">
        <f>SUM(C18:H18)</f>
        <v>12939.579883</v>
      </c>
      <c r="J18" s="126">
        <f t="shared" ref="J18:J26" si="5">I18/$I$6</f>
        <v>15258.938541273586</v>
      </c>
      <c r="K18" s="126">
        <f t="shared" ref="K18:P18" si="6">K11*$R$18/$R$11</f>
        <v>2285.0579583273648</v>
      </c>
      <c r="L18" s="126">
        <f t="shared" si="6"/>
        <v>2128.5534325678791</v>
      </c>
      <c r="M18" s="126">
        <f t="shared" si="6"/>
        <v>2142.9673601550521</v>
      </c>
      <c r="N18" s="126">
        <f t="shared" si="6"/>
        <v>1977.5922854379314</v>
      </c>
      <c r="O18" s="126">
        <f t="shared" si="6"/>
        <v>1659.0394113036511</v>
      </c>
      <c r="P18" s="126">
        <f t="shared" si="6"/>
        <v>1347.851010934535</v>
      </c>
      <c r="Q18" s="13">
        <v>26800</v>
      </c>
      <c r="R18" s="126">
        <f t="shared" si="2"/>
        <v>11541.061458726414</v>
      </c>
      <c r="S18" s="127"/>
      <c r="T18" s="32"/>
    </row>
    <row r="19" spans="2:20" ht="17.25" customHeight="1" x14ac:dyDescent="0.25">
      <c r="B19" s="44" t="s">
        <v>62</v>
      </c>
      <c r="C19" s="126">
        <v>0</v>
      </c>
      <c r="D19" s="126">
        <v>2.5000000000000001E-2</v>
      </c>
      <c r="E19" s="126">
        <v>6.0180000000000004E-2</v>
      </c>
      <c r="F19" s="126">
        <v>2.9106E-2</v>
      </c>
      <c r="G19" s="126">
        <v>0.01</v>
      </c>
      <c r="H19" s="126">
        <v>0.125</v>
      </c>
      <c r="I19" s="126">
        <f>SUM(C19:H19)</f>
        <v>0.24928600000000001</v>
      </c>
      <c r="J19" s="126">
        <f t="shared" si="5"/>
        <v>0.29396933962264155</v>
      </c>
      <c r="K19" s="126">
        <v>0</v>
      </c>
      <c r="L19" s="126">
        <v>0</v>
      </c>
      <c r="M19" s="126">
        <v>0</v>
      </c>
      <c r="N19" s="126">
        <v>0</v>
      </c>
      <c r="O19" s="126">
        <v>25</v>
      </c>
      <c r="P19" s="126">
        <v>25</v>
      </c>
      <c r="Q19" s="13">
        <v>50</v>
      </c>
      <c r="R19" s="126">
        <f t="shared" si="2"/>
        <v>49.706030660377358</v>
      </c>
      <c r="S19" s="127"/>
      <c r="T19" s="32"/>
    </row>
    <row r="20" spans="2:20" ht="17.25" customHeight="1" x14ac:dyDescent="0.25">
      <c r="B20" s="44" t="s">
        <v>63</v>
      </c>
      <c r="C20" s="126">
        <v>873.55025000000001</v>
      </c>
      <c r="D20" s="126">
        <v>897.95662500000003</v>
      </c>
      <c r="E20" s="126">
        <v>1188.2855099999999</v>
      </c>
      <c r="F20" s="126">
        <v>1141.3992599999999</v>
      </c>
      <c r="G20" s="126">
        <v>1159.463475</v>
      </c>
      <c r="H20" s="126">
        <v>1028.6990900000001</v>
      </c>
      <c r="I20" s="126">
        <f>SUM(C20:H20)</f>
        <v>6289.3542099999995</v>
      </c>
      <c r="J20" s="126">
        <v>7711</v>
      </c>
      <c r="K20" s="126">
        <v>1400</v>
      </c>
      <c r="L20" s="126">
        <v>1100</v>
      </c>
      <c r="M20" s="126">
        <v>850</v>
      </c>
      <c r="N20" s="126">
        <v>800</v>
      </c>
      <c r="O20" s="126">
        <v>700</v>
      </c>
      <c r="P20" s="126">
        <v>539.5</v>
      </c>
      <c r="Q20" s="13">
        <v>13100</v>
      </c>
      <c r="R20" s="126">
        <f t="shared" si="2"/>
        <v>5389</v>
      </c>
      <c r="S20" s="127"/>
      <c r="T20" s="32"/>
    </row>
    <row r="21" spans="2:20" ht="17.25" customHeight="1" x14ac:dyDescent="0.25">
      <c r="B21" s="44" t="s">
        <v>64</v>
      </c>
      <c r="C21" s="126">
        <v>868.05659000000014</v>
      </c>
      <c r="D21" s="126">
        <v>1091.0307459999999</v>
      </c>
      <c r="E21" s="126">
        <v>1016.7215770000009</v>
      </c>
      <c r="F21" s="126">
        <v>1023.7226279999995</v>
      </c>
      <c r="G21" s="126">
        <v>1033.0094899999999</v>
      </c>
      <c r="H21" s="126">
        <v>964.4684199999997</v>
      </c>
      <c r="I21" s="126">
        <f>SUM(C21:H21)</f>
        <v>5997.0094509999999</v>
      </c>
      <c r="J21" s="126">
        <f>J17+J18+J19-J20-J22</f>
        <v>6838.8047983490569</v>
      </c>
      <c r="K21" s="126">
        <f>'tabela de auxilio'!H3*projecoes_mensais!R21</f>
        <v>1222.2555922906402</v>
      </c>
      <c r="L21" s="126">
        <f>R21*'tabela de auxilio'!H4</f>
        <v>1236.4652849167258</v>
      </c>
      <c r="M21" s="126">
        <f>R21*'tabela de auxilio'!H5</f>
        <v>1209.1560319009675</v>
      </c>
      <c r="N21" s="126">
        <f>R21*'tabela de auxilio'!H6</f>
        <v>1176.2961177031445</v>
      </c>
      <c r="O21" s="126">
        <f>R21*'tabela de auxilio'!H7</f>
        <v>1069.9454494547856</v>
      </c>
      <c r="P21" s="126">
        <f>R21*'tabela de auxilio'!H8</f>
        <v>1047.0767253846791</v>
      </c>
      <c r="Q21" s="13">
        <v>13800</v>
      </c>
      <c r="R21" s="126">
        <f t="shared" si="2"/>
        <v>6961.1952016509431</v>
      </c>
      <c r="S21" s="127"/>
      <c r="T21" s="32"/>
    </row>
    <row r="22" spans="2:20" ht="17.25" customHeight="1" x14ac:dyDescent="0.25">
      <c r="B22" s="44" t="s">
        <v>65</v>
      </c>
      <c r="C22" s="126">
        <v>834.12934599999994</v>
      </c>
      <c r="D22" s="126">
        <v>1030.9573880000003</v>
      </c>
      <c r="E22" s="126">
        <v>1095.3323240000002</v>
      </c>
      <c r="F22" s="126">
        <v>1283.5570280000002</v>
      </c>
      <c r="G22" s="126">
        <v>1291.996975</v>
      </c>
      <c r="H22" s="126">
        <v>1324.0907000000002</v>
      </c>
      <c r="I22" s="126">
        <f>H22</f>
        <v>1324.0907000000002</v>
      </c>
      <c r="J22" s="126">
        <f t="shared" si="5"/>
        <v>1561.4277122641513</v>
      </c>
      <c r="K22" s="126">
        <f t="shared" ref="K22:P22" si="7">K17+K18+K19-K20-K21</f>
        <v>1224.2300783008761</v>
      </c>
      <c r="L22" s="126">
        <f t="shared" si="7"/>
        <v>1016.3182259520293</v>
      </c>
      <c r="M22" s="126">
        <f t="shared" si="7"/>
        <v>1100.1295542061137</v>
      </c>
      <c r="N22" s="126">
        <f t="shared" si="7"/>
        <v>1101.4257219409003</v>
      </c>
      <c r="O22" s="126">
        <f t="shared" si="7"/>
        <v>1015.5196837897658</v>
      </c>
      <c r="P22" s="126">
        <f t="shared" si="7"/>
        <v>801.79396933962175</v>
      </c>
      <c r="Q22" s="13">
        <v>802</v>
      </c>
      <c r="R22" s="126"/>
      <c r="S22" s="127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6">
        <v>268.99643099999997</v>
      </c>
      <c r="D24" s="126">
        <v>274.55813399999994</v>
      </c>
      <c r="E24" s="126">
        <v>311.23868099999999</v>
      </c>
      <c r="F24" s="126">
        <v>346.43769600000002</v>
      </c>
      <c r="G24" s="126">
        <v>322.09459108550487</v>
      </c>
      <c r="H24" s="126">
        <v>328.72586808550489</v>
      </c>
      <c r="I24" s="126">
        <f>C24</f>
        <v>268.99643099999997</v>
      </c>
      <c r="J24" s="126">
        <v>342</v>
      </c>
      <c r="K24" s="126">
        <f t="shared" ref="K24:P24" si="8">J29</f>
        <v>405.78946698113305</v>
      </c>
      <c r="L24" s="126">
        <f t="shared" si="8"/>
        <v>348.99369583847277</v>
      </c>
      <c r="M24" s="126">
        <f t="shared" si="8"/>
        <v>286.94423527277257</v>
      </c>
      <c r="N24" s="126">
        <f t="shared" si="8"/>
        <v>306.38063039798806</v>
      </c>
      <c r="O24" s="126">
        <f t="shared" si="8"/>
        <v>315.25442492998815</v>
      </c>
      <c r="P24" s="126">
        <f t="shared" si="8"/>
        <v>291.87935176989765</v>
      </c>
      <c r="Q24" s="13">
        <v>342</v>
      </c>
      <c r="R24" s="126"/>
      <c r="S24" s="127"/>
      <c r="T24" s="32"/>
    </row>
    <row r="25" spans="2:20" ht="17.25" customHeight="1" x14ac:dyDescent="0.25">
      <c r="B25" s="44" t="s">
        <v>68</v>
      </c>
      <c r="C25" s="126">
        <v>483.32241199999999</v>
      </c>
      <c r="D25" s="126">
        <v>558.45470000000012</v>
      </c>
      <c r="E25" s="126">
        <v>579.03135700000007</v>
      </c>
      <c r="F25" s="126">
        <v>607.17937800000004</v>
      </c>
      <c r="G25" s="126">
        <v>564.76123800000005</v>
      </c>
      <c r="H25" s="126">
        <v>524.42511000000002</v>
      </c>
      <c r="I25" s="126">
        <f>SUM(C25:H25)</f>
        <v>3317.1741950000005</v>
      </c>
      <c r="J25" s="126">
        <f t="shared" si="5"/>
        <v>3911.7620224056609</v>
      </c>
      <c r="K25" s="126">
        <f t="shared" ref="K25:P25" si="9">K11*$R$25/$R$11</f>
        <v>571.85304833941859</v>
      </c>
      <c r="L25" s="126">
        <f t="shared" si="9"/>
        <v>532.68660627683391</v>
      </c>
      <c r="M25" s="126">
        <f t="shared" si="9"/>
        <v>536.2938007461164</v>
      </c>
      <c r="N25" s="126">
        <f t="shared" si="9"/>
        <v>494.90743667088356</v>
      </c>
      <c r="O25" s="126">
        <f t="shared" si="9"/>
        <v>415.18716897828023</v>
      </c>
      <c r="P25" s="126">
        <f t="shared" si="9"/>
        <v>337.30991658280624</v>
      </c>
      <c r="Q25" s="13">
        <v>6800</v>
      </c>
      <c r="R25" s="126">
        <f t="shared" si="2"/>
        <v>2888.2379775943391</v>
      </c>
      <c r="S25" s="127"/>
      <c r="T25" s="32"/>
    </row>
    <row r="26" spans="2:20" ht="17.25" customHeight="1" x14ac:dyDescent="0.25">
      <c r="B26" s="44" t="s">
        <v>69</v>
      </c>
      <c r="C26" s="126">
        <v>2.1100000000000001E-4</v>
      </c>
      <c r="D26" s="126">
        <v>3.7000000000000002E-3</v>
      </c>
      <c r="E26" s="126">
        <v>5.2500000000000003E-3</v>
      </c>
      <c r="F26" s="126">
        <v>9.692000000000001E-3</v>
      </c>
      <c r="G26" s="126">
        <v>2.1150000000000001E-3</v>
      </c>
      <c r="H26" s="126">
        <v>2.3050000000000002E-3</v>
      </c>
      <c r="I26" s="126">
        <f>SUM(C26:H26)</f>
        <v>2.3273000000000002E-2</v>
      </c>
      <c r="J26" s="126">
        <f t="shared" si="5"/>
        <v>2.7444575471698117E-2</v>
      </c>
      <c r="K26" s="126">
        <v>0</v>
      </c>
      <c r="L26" s="126">
        <v>0</v>
      </c>
      <c r="M26" s="126">
        <v>0</v>
      </c>
      <c r="N26" s="126">
        <v>0</v>
      </c>
      <c r="O26" s="126">
        <v>10</v>
      </c>
      <c r="P26" s="126">
        <v>10</v>
      </c>
      <c r="Q26" s="13">
        <v>20</v>
      </c>
      <c r="R26" s="126">
        <f t="shared" si="2"/>
        <v>19.972555424528302</v>
      </c>
      <c r="S26" s="127"/>
      <c r="T26" s="32"/>
    </row>
    <row r="27" spans="2:20" ht="17.25" customHeight="1" x14ac:dyDescent="0.25">
      <c r="B27" s="44" t="s">
        <v>70</v>
      </c>
      <c r="C27" s="126">
        <v>140.02199999999999</v>
      </c>
      <c r="D27" s="126">
        <v>146.87715800000001</v>
      </c>
      <c r="E27" s="126">
        <v>192.438772</v>
      </c>
      <c r="F27" s="126">
        <v>242.19671488</v>
      </c>
      <c r="G27" s="126">
        <v>174.02651299999999</v>
      </c>
      <c r="H27" s="126">
        <v>173.23991000000001</v>
      </c>
      <c r="I27" s="126">
        <f>SUM(C27:H27)</f>
        <v>1068.8010678800001</v>
      </c>
      <c r="J27" s="126">
        <v>1094</v>
      </c>
      <c r="K27" s="126">
        <v>130</v>
      </c>
      <c r="L27" s="126">
        <v>110</v>
      </c>
      <c r="M27" s="126">
        <v>45</v>
      </c>
      <c r="N27" s="126">
        <v>21</v>
      </c>
      <c r="O27" s="126">
        <v>0</v>
      </c>
      <c r="P27" s="126">
        <v>0</v>
      </c>
      <c r="Q27" s="13">
        <v>1400</v>
      </c>
      <c r="R27" s="126">
        <f t="shared" si="2"/>
        <v>306</v>
      </c>
      <c r="S27" s="127"/>
      <c r="T27" s="32"/>
    </row>
    <row r="28" spans="2:20" ht="17.25" customHeight="1" x14ac:dyDescent="0.25">
      <c r="B28" s="44" t="s">
        <v>71</v>
      </c>
      <c r="C28" s="126">
        <v>337.74101400000012</v>
      </c>
      <c r="D28" s="126">
        <v>374.89930000000004</v>
      </c>
      <c r="E28" s="126">
        <v>351.39568500000007</v>
      </c>
      <c r="F28" s="126">
        <v>389.32788303449519</v>
      </c>
      <c r="G28" s="126">
        <v>384.10556299999996</v>
      </c>
      <c r="H28" s="126">
        <v>356.28726500000005</v>
      </c>
      <c r="I28" s="126">
        <f>SUM(C28:H28)</f>
        <v>2193.7567100344954</v>
      </c>
      <c r="J28" s="126">
        <v>2754</v>
      </c>
      <c r="K28" s="126">
        <f>R28*'tabela de auxilio'!H13</f>
        <v>498.64881948207886</v>
      </c>
      <c r="L28" s="126">
        <f>R28*'tabela de auxilio'!H14</f>
        <v>484.73606684253406</v>
      </c>
      <c r="M28" s="126">
        <f>R28*'tabela de auxilio'!H15</f>
        <v>471.85740562090098</v>
      </c>
      <c r="N28" s="126">
        <f>R28*'tabela de auxilio'!H16</f>
        <v>465.03364213888352</v>
      </c>
      <c r="O28" s="126">
        <f>R28*'tabela de auxilio'!H17</f>
        <v>448.56224213837072</v>
      </c>
      <c r="P28" s="126">
        <f>R28*'tabela de auxilio'!H18</f>
        <v>377.16182377723169</v>
      </c>
      <c r="Q28" s="13">
        <v>5500</v>
      </c>
      <c r="R28" s="126">
        <f t="shared" si="2"/>
        <v>2746</v>
      </c>
      <c r="S28" s="127"/>
      <c r="T28" s="128"/>
    </row>
    <row r="29" spans="2:20" ht="17.25" customHeight="1" x14ac:dyDescent="0.25">
      <c r="B29" s="44" t="s">
        <v>72</v>
      </c>
      <c r="C29" s="126">
        <v>274.55813399999994</v>
      </c>
      <c r="D29" s="126">
        <v>311.23868100000004</v>
      </c>
      <c r="E29" s="126">
        <v>346.43769600000007</v>
      </c>
      <c r="F29" s="126">
        <v>322.09459108550487</v>
      </c>
      <c r="G29" s="126">
        <v>328.72586808550489</v>
      </c>
      <c r="H29" s="126">
        <v>323.62610808550482</v>
      </c>
      <c r="I29" s="126">
        <f>H29</f>
        <v>323.62610808550482</v>
      </c>
      <c r="J29" s="126">
        <f t="shared" ref="J29:P29" si="10">J24+J25+J26-J27-J28</f>
        <v>405.78946698113305</v>
      </c>
      <c r="K29" s="126">
        <f t="shared" si="10"/>
        <v>348.99369583847277</v>
      </c>
      <c r="L29" s="126">
        <f t="shared" si="10"/>
        <v>286.94423527277257</v>
      </c>
      <c r="M29" s="126">
        <f t="shared" si="10"/>
        <v>306.38063039798806</v>
      </c>
      <c r="N29" s="126">
        <f t="shared" si="10"/>
        <v>315.25442492998815</v>
      </c>
      <c r="O29" s="126">
        <f t="shared" si="10"/>
        <v>291.87935176989765</v>
      </c>
      <c r="P29" s="126">
        <f t="shared" si="10"/>
        <v>262.02744457547226</v>
      </c>
      <c r="Q29" s="13">
        <v>262</v>
      </c>
      <c r="R29" s="126"/>
      <c r="S29" s="127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9" t="s">
        <v>76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8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40" t="s">
        <v>189</v>
      </c>
      <c r="D4" s="140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454949.47700000001</v>
      </c>
      <c r="V8" s="99">
        <v>615503.19900000002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455451.88199999998</v>
      </c>
      <c r="V9" s="99">
        <v>699903.53299999994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552702.51099999994</v>
      </c>
      <c r="V10" s="99">
        <v>744617.56599999999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578413.60300000012</v>
      </c>
      <c r="V11" s="99">
        <v>754333.83499999996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648757.87700000009</v>
      </c>
      <c r="V12" s="99">
        <v>726907.50600000005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657257.05999999994</v>
      </c>
      <c r="V13" s="99">
        <v>770378.08900000004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717390.48300000001</v>
      </c>
      <c r="V14" s="99">
        <v>749881.06499999994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707780.58400000003</v>
      </c>
      <c r="V15" s="99">
        <v>840448.72400000005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674883.58700000006</v>
      </c>
      <c r="V16" s="99">
        <v>816108.76399999997</v>
      </c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708046.04700000002</v>
      </c>
      <c r="V17" s="99"/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690201</v>
      </c>
      <c r="V18" s="99"/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678001.86899999995</v>
      </c>
      <c r="V19" s="99"/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7523835.9800000004</v>
      </c>
      <c r="V20" s="106">
        <v>6718082.2809999995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38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tr">
        <f>producao_m3_total!C4</f>
        <v>Atualizado em: 30/10/2024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8">
        <v>7821.29</v>
      </c>
      <c r="O8" s="118">
        <v>101338.965</v>
      </c>
      <c r="P8" s="118">
        <v>108279.545</v>
      </c>
      <c r="Q8" s="118">
        <v>148611.26999999999</v>
      </c>
      <c r="R8" s="118">
        <v>144421.72200000001</v>
      </c>
    </row>
    <row r="9" spans="1:18" s="71" customFormat="1" ht="13.8" hidden="1" x14ac:dyDescent="0.25">
      <c r="A9" s="119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9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9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8">
        <v>290944.78599999996</v>
      </c>
      <c r="O12" s="118">
        <v>376337.64199999999</v>
      </c>
      <c r="P12" s="118">
        <v>454325.59299999999</v>
      </c>
      <c r="Q12" s="118">
        <v>478223.92</v>
      </c>
      <c r="R12" s="118">
        <v>452821.45500000002</v>
      </c>
    </row>
    <row r="13" spans="1:18" s="71" customFormat="1" ht="13.8" hidden="1" x14ac:dyDescent="0.25">
      <c r="A13" s="119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9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9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9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9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8">
        <v>1896284.4259999997</v>
      </c>
      <c r="O18" s="118">
        <v>2215712.1999999997</v>
      </c>
      <c r="P18" s="118">
        <v>2441756.469</v>
      </c>
      <c r="Q18" s="118">
        <v>2557667.6680000001</v>
      </c>
      <c r="R18" s="118">
        <v>2553664.1629999997</v>
      </c>
    </row>
    <row r="19" spans="1:18" s="71" customFormat="1" ht="13.8" hidden="1" x14ac:dyDescent="0.25">
      <c r="A19" s="119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9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9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8">
        <v>334058.47499999998</v>
      </c>
      <c r="O22" s="118">
        <v>457701.64199999999</v>
      </c>
      <c r="P22" s="118">
        <v>499874.83200000005</v>
      </c>
      <c r="Q22" s="118">
        <v>506120.57199999993</v>
      </c>
      <c r="R22" s="118">
        <v>425276.96100000001</v>
      </c>
    </row>
    <row r="23" spans="1:18" hidden="1" x14ac:dyDescent="0.25">
      <c r="A23" s="119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9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9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8">
        <v>1762184.7949999999</v>
      </c>
      <c r="O26" s="118">
        <v>2198945.949</v>
      </c>
      <c r="P26" s="118">
        <v>2396867.915</v>
      </c>
      <c r="Q26" s="118">
        <v>2741413.1639999999</v>
      </c>
      <c r="R26" s="118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3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7">
        <v>624725.72400000005</v>
      </c>
      <c r="D34" s="137">
        <v>570104.63199999998</v>
      </c>
      <c r="E34" s="115"/>
    </row>
    <row r="35" spans="1:15" x14ac:dyDescent="0.25">
      <c r="A35" s="117" t="s">
        <v>123</v>
      </c>
      <c r="B35" s="114">
        <v>2521627.1809999994</v>
      </c>
      <c r="C35" s="137">
        <v>3316839.2879999997</v>
      </c>
      <c r="D35" s="137">
        <v>3010887.1020000004</v>
      </c>
      <c r="E35" s="115"/>
    </row>
    <row r="36" spans="1:15" x14ac:dyDescent="0.25">
      <c r="A36" s="117" t="s">
        <v>113</v>
      </c>
      <c r="B36" s="114">
        <v>448200.36699999997</v>
      </c>
      <c r="C36" s="137">
        <v>435580.76400000002</v>
      </c>
      <c r="D36" s="137">
        <v>405473.72700000001</v>
      </c>
      <c r="E36" s="115"/>
    </row>
    <row r="37" spans="1:15" x14ac:dyDescent="0.25">
      <c r="A37" s="117" t="s">
        <v>117</v>
      </c>
      <c r="B37" s="114">
        <v>2653292.6389999995</v>
      </c>
      <c r="C37" s="137">
        <v>3146690.2040000004</v>
      </c>
      <c r="D37" s="137">
        <v>2731616.8200000003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6718082.2810000004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190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9">
        <v>1067</v>
      </c>
      <c r="C3" s="130">
        <v>995</v>
      </c>
      <c r="D3" s="130">
        <v>1069</v>
      </c>
      <c r="E3" s="130">
        <v>1210</v>
      </c>
      <c r="F3" s="130">
        <v>1164</v>
      </c>
      <c r="G3" s="130">
        <v>1101</v>
      </c>
      <c r="H3" s="65">
        <v>0.17558128408764712</v>
      </c>
    </row>
    <row r="4" spans="1:8" x14ac:dyDescent="0.25">
      <c r="A4" s="48" t="s">
        <v>170</v>
      </c>
      <c r="B4" s="131">
        <v>1014</v>
      </c>
      <c r="C4" s="132">
        <v>1088</v>
      </c>
      <c r="D4" s="132">
        <v>962</v>
      </c>
      <c r="E4" s="132">
        <v>1213</v>
      </c>
      <c r="F4" s="132">
        <v>1292</v>
      </c>
      <c r="G4" s="132">
        <v>1113.8</v>
      </c>
      <c r="H4" s="66">
        <v>0.17762255605524191</v>
      </c>
    </row>
    <row r="5" spans="1:8" x14ac:dyDescent="0.25">
      <c r="A5" s="47" t="s">
        <v>171</v>
      </c>
      <c r="B5" s="129">
        <v>1080</v>
      </c>
      <c r="C5" s="130">
        <v>973</v>
      </c>
      <c r="D5" s="130">
        <v>1128</v>
      </c>
      <c r="E5" s="130">
        <v>1086</v>
      </c>
      <c r="F5" s="130">
        <v>1179</v>
      </c>
      <c r="G5" s="130">
        <v>1089.2</v>
      </c>
      <c r="H5" s="65">
        <v>0.17369948649252065</v>
      </c>
    </row>
    <row r="6" spans="1:8" x14ac:dyDescent="0.25">
      <c r="A6" s="48" t="s">
        <v>172</v>
      </c>
      <c r="B6" s="131">
        <v>1120</v>
      </c>
      <c r="C6" s="132">
        <v>1049</v>
      </c>
      <c r="D6" s="132">
        <v>927</v>
      </c>
      <c r="E6" s="132">
        <v>1088</v>
      </c>
      <c r="F6" s="132">
        <v>1114</v>
      </c>
      <c r="G6" s="132">
        <v>1059.5999999999999</v>
      </c>
      <c r="H6" s="66">
        <v>0.16897904506745764</v>
      </c>
    </row>
    <row r="7" spans="1:8" x14ac:dyDescent="0.25">
      <c r="A7" s="47" t="s">
        <v>173</v>
      </c>
      <c r="B7" s="129">
        <v>870</v>
      </c>
      <c r="C7" s="130">
        <v>926</v>
      </c>
      <c r="D7" s="130">
        <v>924</v>
      </c>
      <c r="E7" s="130">
        <v>976</v>
      </c>
      <c r="F7" s="130">
        <v>1123</v>
      </c>
      <c r="G7" s="130">
        <v>963.8</v>
      </c>
      <c r="H7" s="65">
        <v>0.15370140018499026</v>
      </c>
    </row>
    <row r="8" spans="1:8" x14ac:dyDescent="0.25">
      <c r="A8" s="48" t="s">
        <v>174</v>
      </c>
      <c r="B8" s="131">
        <v>949</v>
      </c>
      <c r="C8" s="132">
        <v>863</v>
      </c>
      <c r="D8" s="132">
        <v>974</v>
      </c>
      <c r="E8" s="132">
        <v>930</v>
      </c>
      <c r="F8" s="132">
        <v>1000</v>
      </c>
      <c r="G8" s="132">
        <v>943.2</v>
      </c>
      <c r="H8" s="66">
        <v>0.15041622811214236</v>
      </c>
    </row>
    <row r="9" spans="1:8" x14ac:dyDescent="0.25">
      <c r="A9" s="47"/>
      <c r="B9" s="129"/>
      <c r="C9" s="130"/>
      <c r="D9" s="130"/>
      <c r="E9" s="130"/>
      <c r="F9" s="130"/>
      <c r="G9" s="130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9">
        <v>362.11710218158549</v>
      </c>
      <c r="C13" s="130">
        <v>350.92437403496638</v>
      </c>
      <c r="D13" s="130">
        <v>435.285688020365</v>
      </c>
      <c r="E13" s="130">
        <v>488.80859654316299</v>
      </c>
      <c r="F13" s="130">
        <v>482.49169499565198</v>
      </c>
      <c r="G13" s="130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1">
        <v>306.94440923124603</v>
      </c>
      <c r="C14" s="132">
        <v>376.51991582823837</v>
      </c>
      <c r="D14" s="132">
        <v>408.553855282097</v>
      </c>
      <c r="E14" s="132">
        <v>486.43478118116701</v>
      </c>
      <c r="F14" s="132">
        <v>482.03497295455753</v>
      </c>
      <c r="G14" s="132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9">
        <v>308.31396194129553</v>
      </c>
      <c r="C15" s="130">
        <v>370.65225942118229</v>
      </c>
      <c r="D15" s="130">
        <v>397.20589951747075</v>
      </c>
      <c r="E15" s="130">
        <v>430.40723231687701</v>
      </c>
      <c r="F15" s="130">
        <v>499.16471575331286</v>
      </c>
      <c r="G15" s="130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1">
        <v>325.27600378144393</v>
      </c>
      <c r="C16" s="132">
        <v>362.49134908922451</v>
      </c>
      <c r="D16" s="132">
        <v>366.49947960394502</v>
      </c>
      <c r="E16" s="132">
        <v>480.11085347332209</v>
      </c>
      <c r="F16" s="132">
        <v>442.36032530567235</v>
      </c>
      <c r="G16" s="132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9">
        <v>345.94496263000383</v>
      </c>
      <c r="C17" s="130">
        <v>323.73418206782696</v>
      </c>
      <c r="D17" s="130">
        <v>389.41191423128674</v>
      </c>
      <c r="E17" s="130">
        <v>416.87373047841317</v>
      </c>
      <c r="F17" s="130">
        <v>430.75755087263752</v>
      </c>
      <c r="G17" s="130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1">
        <v>296.60012270930054</v>
      </c>
      <c r="C18" s="132">
        <v>292.03837317943811</v>
      </c>
      <c r="D18" s="132">
        <v>356.36694777636126</v>
      </c>
      <c r="E18" s="132">
        <v>345.60877395566922</v>
      </c>
      <c r="F18" s="132">
        <v>312.603369014669</v>
      </c>
      <c r="G18" s="132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9"/>
      <c r="C19" s="130"/>
      <c r="D19" s="130"/>
      <c r="E19" s="130"/>
      <c r="F19" s="130"/>
      <c r="G19" s="130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9">
        <v>2989.1016464682275</v>
      </c>
      <c r="C23" s="130">
        <v>2949.3309768915874</v>
      </c>
      <c r="D23" s="130">
        <v>2896.1712126161146</v>
      </c>
      <c r="E23" s="130">
        <v>3256.2197801120092</v>
      </c>
      <c r="F23" s="130">
        <v>3072.8657645120575</v>
      </c>
      <c r="G23" s="130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1">
        <v>2710.9569277439309</v>
      </c>
      <c r="C24" s="132">
        <v>2754.105985178529</v>
      </c>
      <c r="D24" s="132">
        <v>2369.1489175952624</v>
      </c>
      <c r="E24" s="132">
        <v>2909.7013341120087</v>
      </c>
      <c r="F24" s="132">
        <v>3381.2091167741883</v>
      </c>
      <c r="G24" s="132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9">
        <v>2662.1003601396233</v>
      </c>
      <c r="C25" s="130">
        <v>2781.7531139762391</v>
      </c>
      <c r="D25" s="130">
        <v>2370.2788837099934</v>
      </c>
      <c r="E25" s="130">
        <v>3021.9522331120093</v>
      </c>
      <c r="F25" s="130">
        <v>3384.6887963339987</v>
      </c>
      <c r="G25" s="130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1">
        <v>2483.4000488972633</v>
      </c>
      <c r="C26" s="132">
        <v>2648.9853015148565</v>
      </c>
      <c r="D26" s="132">
        <v>2145.6789432618357</v>
      </c>
      <c r="E26" s="132">
        <v>2949.2425941120091</v>
      </c>
      <c r="F26" s="132">
        <v>2896.0342636140649</v>
      </c>
      <c r="G26" s="132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9">
        <v>2314.4826238483329</v>
      </c>
      <c r="C27" s="130">
        <v>2237.1044435803187</v>
      </c>
      <c r="D27" s="130">
        <v>1709.1354212683723</v>
      </c>
      <c r="E27" s="130">
        <v>2059.3382021120087</v>
      </c>
      <c r="F27" s="130">
        <v>2689.3573467084016</v>
      </c>
      <c r="G27" s="130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1">
        <v>1844.5812612874056</v>
      </c>
      <c r="C28" s="132">
        <v>1414.3649284572098</v>
      </c>
      <c r="D28" s="132">
        <v>1767.2643775606464</v>
      </c>
      <c r="E28" s="132">
        <v>1962.1633101120087</v>
      </c>
      <c r="F28" s="132">
        <v>1955.9918384088771</v>
      </c>
      <c r="G28" s="132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5">
        <v>891.09884342796227</v>
      </c>
      <c r="C34" s="130">
        <v>393.02444751341733</v>
      </c>
      <c r="D34" s="130">
        <v>83.480096314316526</v>
      </c>
      <c r="E34" s="130">
        <v>850.09356948279105</v>
      </c>
      <c r="F34" s="130">
        <v>1359.60817299014</v>
      </c>
      <c r="G34" s="130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6">
        <v>773.53995704694967</v>
      </c>
      <c r="C35" s="132">
        <v>324.42984918807878</v>
      </c>
      <c r="D35" s="132">
        <v>410.40845134157854</v>
      </c>
      <c r="E35" s="132">
        <v>906.3867500439012</v>
      </c>
      <c r="F35" s="132">
        <v>1827.13648700062</v>
      </c>
      <c r="G35" s="132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5">
        <v>603.45208422445251</v>
      </c>
      <c r="C36" s="130">
        <v>725.29660132386459</v>
      </c>
      <c r="D36" s="130">
        <v>416.17220244952807</v>
      </c>
      <c r="E36" s="130">
        <v>1551.2631989944121</v>
      </c>
      <c r="F36" s="130">
        <v>1577.3182953536361</v>
      </c>
      <c r="G36" s="130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6">
        <v>628.53725974066674</v>
      </c>
      <c r="C37" s="132">
        <v>685.77748732295015</v>
      </c>
      <c r="D37" s="132">
        <v>553.30929177054145</v>
      </c>
      <c r="E37" s="132">
        <v>1566.8152733687314</v>
      </c>
      <c r="F37" s="132">
        <v>768.86974579180708</v>
      </c>
      <c r="G37" s="132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5">
        <v>851.59936658794675</v>
      </c>
      <c r="C38" s="130">
        <v>368.69681496335613</v>
      </c>
      <c r="D38" s="130">
        <v>466.15525816472291</v>
      </c>
      <c r="E38" s="130">
        <v>829.67067905951887</v>
      </c>
      <c r="F38" s="130">
        <v>716.85800392787473</v>
      </c>
      <c r="G38" s="130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6">
        <v>612.92114169440754</v>
      </c>
      <c r="C39" s="132">
        <v>975.63088712912122</v>
      </c>
      <c r="D39" s="132">
        <v>2479.1636381581502</v>
      </c>
      <c r="E39" s="132">
        <v>1004.5645587453432</v>
      </c>
      <c r="F39" s="132">
        <v>1627.2118135015041</v>
      </c>
      <c r="G39" s="132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40" t="str">
        <f>producao_m3_total!C4</f>
        <v>Atualizado em: 30/10/2024</v>
      </c>
      <c r="D4" s="140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4">
        <v>2023</v>
      </c>
      <c r="S7" s="134">
        <v>2024</v>
      </c>
    </row>
    <row r="8" spans="1:19" x14ac:dyDescent="0.25">
      <c r="B8" s="85" t="s">
        <v>82</v>
      </c>
      <c r="C8" s="120">
        <v>40022</v>
      </c>
      <c r="D8" s="120">
        <v>80235</v>
      </c>
      <c r="E8" s="120">
        <v>153517</v>
      </c>
      <c r="F8" s="120">
        <v>167473</v>
      </c>
      <c r="G8" s="120">
        <v>182769</v>
      </c>
      <c r="H8" s="120">
        <v>228436</v>
      </c>
      <c r="I8" s="120">
        <v>218898</v>
      </c>
      <c r="J8" s="120">
        <v>306053.22200000001</v>
      </c>
      <c r="K8" s="120">
        <v>271303.7319999999</v>
      </c>
      <c r="L8" s="120">
        <v>255412.93600000002</v>
      </c>
      <c r="M8" s="120">
        <v>313987.25099999999</v>
      </c>
      <c r="N8" s="120">
        <v>442092.1590000001</v>
      </c>
      <c r="O8" s="120">
        <v>483786.07900000003</v>
      </c>
      <c r="P8" s="120">
        <v>533656.47900000005</v>
      </c>
      <c r="Q8" s="120">
        <v>426072.38699999999</v>
      </c>
      <c r="R8" s="120">
        <v>461596.58000000007</v>
      </c>
      <c r="S8" s="135">
        <v>610601.24200000009</v>
      </c>
    </row>
    <row r="9" spans="1:19" x14ac:dyDescent="0.25">
      <c r="B9" s="85" t="s">
        <v>83</v>
      </c>
      <c r="C9" s="120">
        <v>42079</v>
      </c>
      <c r="D9" s="120">
        <v>84087</v>
      </c>
      <c r="E9" s="120">
        <v>184283</v>
      </c>
      <c r="F9" s="120">
        <v>192720</v>
      </c>
      <c r="G9" s="120">
        <v>211858</v>
      </c>
      <c r="H9" s="120">
        <v>227057</v>
      </c>
      <c r="I9" s="120">
        <v>231463</v>
      </c>
      <c r="J9" s="120">
        <v>290131.05000000005</v>
      </c>
      <c r="K9" s="120">
        <v>296947.61899999995</v>
      </c>
      <c r="L9" s="120">
        <v>252281.43100000001</v>
      </c>
      <c r="M9" s="120">
        <v>339348.02</v>
      </c>
      <c r="N9" s="120">
        <v>429562.212</v>
      </c>
      <c r="O9" s="120">
        <v>483246.06700000004</v>
      </c>
      <c r="P9" s="120">
        <v>568860.53300000005</v>
      </c>
      <c r="Q9" s="120">
        <v>476594.20699999999</v>
      </c>
      <c r="R9" s="120">
        <v>463954.33599999995</v>
      </c>
      <c r="S9" s="135">
        <v>638046.77300000004</v>
      </c>
    </row>
    <row r="10" spans="1:19" x14ac:dyDescent="0.25">
      <c r="B10" s="85" t="s">
        <v>84</v>
      </c>
      <c r="C10" s="121">
        <v>46129</v>
      </c>
      <c r="D10" s="121">
        <v>116266</v>
      </c>
      <c r="E10" s="121">
        <v>231672</v>
      </c>
      <c r="F10" s="121">
        <v>224416</v>
      </c>
      <c r="G10" s="121">
        <v>228103</v>
      </c>
      <c r="H10" s="121">
        <v>220626</v>
      </c>
      <c r="I10" s="121">
        <v>230883</v>
      </c>
      <c r="J10" s="121">
        <v>336744.82100000005</v>
      </c>
      <c r="K10" s="121">
        <v>332319.22600000008</v>
      </c>
      <c r="L10" s="120">
        <v>336924.91499999998</v>
      </c>
      <c r="M10" s="120">
        <v>425821.092</v>
      </c>
      <c r="N10" s="120">
        <v>452135.14199999999</v>
      </c>
      <c r="O10" s="120">
        <v>528407.72899999993</v>
      </c>
      <c r="P10" s="120">
        <v>648123.96700000006</v>
      </c>
      <c r="Q10" s="120">
        <v>501517.06000000011</v>
      </c>
      <c r="R10" s="120">
        <v>572246.09300000011</v>
      </c>
      <c r="S10" s="135">
        <v>723375.90800000005</v>
      </c>
    </row>
    <row r="11" spans="1:19" x14ac:dyDescent="0.25">
      <c r="B11" s="85" t="s">
        <v>85</v>
      </c>
      <c r="C11" s="121">
        <v>35065</v>
      </c>
      <c r="D11" s="121">
        <v>95157</v>
      </c>
      <c r="E11" s="121">
        <v>173341</v>
      </c>
      <c r="F11" s="121">
        <v>167418</v>
      </c>
      <c r="G11" s="121">
        <v>182594</v>
      </c>
      <c r="H11" s="121">
        <v>251624</v>
      </c>
      <c r="I11" s="121">
        <v>266856</v>
      </c>
      <c r="J11" s="121">
        <v>313991.63900000008</v>
      </c>
      <c r="K11" s="121">
        <v>321669.10700000002</v>
      </c>
      <c r="L11" s="120">
        <v>315320.03100000002</v>
      </c>
      <c r="M11" s="120">
        <v>453262.64500000008</v>
      </c>
      <c r="N11" s="120">
        <v>469079.76200000005</v>
      </c>
      <c r="O11" s="120">
        <v>467696.39800000004</v>
      </c>
      <c r="P11" s="120">
        <v>648415.75199999998</v>
      </c>
      <c r="Q11" s="120">
        <v>478940.74700000003</v>
      </c>
      <c r="R11" s="120">
        <v>574803.28099999996</v>
      </c>
      <c r="S11" s="135">
        <v>790093.08899999992</v>
      </c>
    </row>
    <row r="12" spans="1:19" x14ac:dyDescent="0.25">
      <c r="B12" s="85" t="s">
        <v>86</v>
      </c>
      <c r="C12" s="121">
        <v>33111</v>
      </c>
      <c r="D12" s="121">
        <v>91820</v>
      </c>
      <c r="E12" s="121">
        <v>185124</v>
      </c>
      <c r="F12" s="121">
        <v>208863</v>
      </c>
      <c r="G12" s="121">
        <v>204513</v>
      </c>
      <c r="H12" s="121">
        <v>229726</v>
      </c>
      <c r="I12" s="121">
        <v>223786</v>
      </c>
      <c r="J12" s="121">
        <v>317608.48699999996</v>
      </c>
      <c r="K12" s="121">
        <v>310284.47600000002</v>
      </c>
      <c r="L12" s="120">
        <v>353900.31099999993</v>
      </c>
      <c r="M12" s="120">
        <v>348542.41899999999</v>
      </c>
      <c r="N12" s="120">
        <v>443146.32300000003</v>
      </c>
      <c r="O12" s="120">
        <v>500049.94900000002</v>
      </c>
      <c r="P12" s="120">
        <v>505138.57400000002</v>
      </c>
      <c r="Q12" s="120">
        <v>543882.61800000002</v>
      </c>
      <c r="R12" s="120">
        <v>622511.98900000006</v>
      </c>
      <c r="S12" s="135">
        <v>714628.89300000004</v>
      </c>
    </row>
    <row r="13" spans="1:19" x14ac:dyDescent="0.25">
      <c r="B13" s="85" t="s">
        <v>87</v>
      </c>
      <c r="C13" s="121">
        <v>23134</v>
      </c>
      <c r="D13" s="121">
        <v>93645</v>
      </c>
      <c r="E13" s="121">
        <v>205106</v>
      </c>
      <c r="F13" s="121">
        <v>206439</v>
      </c>
      <c r="G13" s="121">
        <v>195789</v>
      </c>
      <c r="H13" s="121">
        <v>225510</v>
      </c>
      <c r="I13" s="121">
        <v>221856</v>
      </c>
      <c r="J13" s="121">
        <v>322203.99399999989</v>
      </c>
      <c r="K13" s="121">
        <v>323205.40999999997</v>
      </c>
      <c r="L13" s="120">
        <v>346532.63199999998</v>
      </c>
      <c r="M13" s="120">
        <v>490349.82499999995</v>
      </c>
      <c r="N13" s="120">
        <v>454277.74800000002</v>
      </c>
      <c r="O13" s="120">
        <v>526195.97700000007</v>
      </c>
      <c r="P13" s="120">
        <v>511804.38099999988</v>
      </c>
      <c r="Q13" s="120">
        <v>511128.19299999997</v>
      </c>
      <c r="R13" s="120">
        <v>644081.78900000011</v>
      </c>
      <c r="S13" s="135">
        <v>758134.95</v>
      </c>
    </row>
    <row r="14" spans="1:19" x14ac:dyDescent="0.25">
      <c r="B14" s="85" t="s">
        <v>88</v>
      </c>
      <c r="C14" s="121">
        <v>70259</v>
      </c>
      <c r="D14" s="121">
        <v>144809</v>
      </c>
      <c r="E14" s="121">
        <v>190827</v>
      </c>
      <c r="F14" s="121">
        <v>216502</v>
      </c>
      <c r="G14" s="121">
        <v>219816</v>
      </c>
      <c r="H14" s="121">
        <v>237494</v>
      </c>
      <c r="I14" s="121">
        <v>301996</v>
      </c>
      <c r="J14" s="121">
        <v>323780.85400000005</v>
      </c>
      <c r="K14" s="121">
        <v>311130.86500000005</v>
      </c>
      <c r="L14" s="120">
        <v>356575.52100000007</v>
      </c>
      <c r="M14" s="120">
        <v>483488.82199999999</v>
      </c>
      <c r="N14" s="120">
        <v>498458.25100000005</v>
      </c>
      <c r="O14" s="120">
        <v>623678.98399999994</v>
      </c>
      <c r="P14" s="120">
        <v>540163.13600000006</v>
      </c>
      <c r="Q14" s="120">
        <v>529697.09800000011</v>
      </c>
      <c r="R14" s="120">
        <v>683009.46900000004</v>
      </c>
      <c r="S14" s="135">
        <v>843785.47600000014</v>
      </c>
    </row>
    <row r="15" spans="1:19" x14ac:dyDescent="0.25">
      <c r="B15" s="85" t="s">
        <v>89</v>
      </c>
      <c r="C15" s="121">
        <v>78169</v>
      </c>
      <c r="D15" s="121">
        <v>150855</v>
      </c>
      <c r="E15" s="121">
        <v>222106</v>
      </c>
      <c r="F15" s="121">
        <v>253576</v>
      </c>
      <c r="G15" s="121">
        <v>252317</v>
      </c>
      <c r="H15" s="121">
        <v>250073</v>
      </c>
      <c r="I15" s="121">
        <v>306744</v>
      </c>
      <c r="J15" s="121">
        <v>327355.53399999999</v>
      </c>
      <c r="K15" s="121">
        <v>330831.603</v>
      </c>
      <c r="L15" s="120">
        <v>384316.87000000005</v>
      </c>
      <c r="M15" s="120">
        <v>512368.05599999998</v>
      </c>
      <c r="N15" s="120">
        <v>504102.36399999994</v>
      </c>
      <c r="O15" s="120">
        <v>615718.42099999997</v>
      </c>
      <c r="P15" s="120">
        <v>559156.31400000001</v>
      </c>
      <c r="Q15" s="120">
        <v>615815.38300000003</v>
      </c>
      <c r="R15" s="120">
        <v>725014.22700000007</v>
      </c>
      <c r="S15" s="135">
        <v>843070.35600000003</v>
      </c>
    </row>
    <row r="16" spans="1:19" x14ac:dyDescent="0.25">
      <c r="B16" s="85" t="s">
        <v>90</v>
      </c>
      <c r="C16" s="121">
        <v>95255</v>
      </c>
      <c r="D16" s="121">
        <v>152799</v>
      </c>
      <c r="E16" s="121">
        <v>214665</v>
      </c>
      <c r="F16" s="121">
        <v>243655</v>
      </c>
      <c r="G16" s="121">
        <v>226774</v>
      </c>
      <c r="H16" s="121">
        <v>244439</v>
      </c>
      <c r="I16" s="121">
        <v>303171</v>
      </c>
      <c r="J16" s="121">
        <v>337875.62899999996</v>
      </c>
      <c r="K16" s="121">
        <v>327419.69799999992</v>
      </c>
      <c r="L16" s="120">
        <v>382594.15399999998</v>
      </c>
      <c r="M16" s="120">
        <v>473065.03699999995</v>
      </c>
      <c r="N16" s="120">
        <v>555300.25599999994</v>
      </c>
      <c r="O16" s="120">
        <v>581297.47600000002</v>
      </c>
      <c r="P16" s="120">
        <v>613198.38899999997</v>
      </c>
      <c r="Q16" s="120">
        <v>550053.91599999997</v>
      </c>
      <c r="R16" s="120">
        <v>652218.39600000007</v>
      </c>
      <c r="S16" s="135">
        <v>791538.64800000004</v>
      </c>
    </row>
    <row r="17" spans="2:19" x14ac:dyDescent="0.25">
      <c r="B17" s="85" t="s">
        <v>91</v>
      </c>
      <c r="C17" s="121">
        <v>98456</v>
      </c>
      <c r="D17" s="121">
        <v>158873</v>
      </c>
      <c r="E17" s="121">
        <v>198060</v>
      </c>
      <c r="F17" s="121">
        <v>222343</v>
      </c>
      <c r="G17" s="121">
        <v>246000</v>
      </c>
      <c r="H17" s="121">
        <v>254131</v>
      </c>
      <c r="I17" s="121">
        <v>308351</v>
      </c>
      <c r="J17" s="121">
        <v>337234.26500000001</v>
      </c>
      <c r="K17" s="121">
        <v>332239.15500000009</v>
      </c>
      <c r="L17" s="120">
        <v>387214.049</v>
      </c>
      <c r="M17" s="120">
        <v>505915.96799999999</v>
      </c>
      <c r="N17" s="120">
        <v>604907.87199999997</v>
      </c>
      <c r="O17" s="120">
        <v>584308.95799999998</v>
      </c>
      <c r="P17" s="120">
        <v>637465.35700000008</v>
      </c>
      <c r="Q17" s="120">
        <v>540690.66899999999</v>
      </c>
      <c r="R17" s="120">
        <v>691930.88800000004</v>
      </c>
      <c r="S17" s="135"/>
    </row>
    <row r="18" spans="2:19" x14ac:dyDescent="0.25">
      <c r="B18" s="85" t="s">
        <v>92</v>
      </c>
      <c r="C18" s="121">
        <v>92187</v>
      </c>
      <c r="D18" s="121">
        <v>156721</v>
      </c>
      <c r="E18" s="121">
        <v>203483</v>
      </c>
      <c r="F18" s="121">
        <v>232682</v>
      </c>
      <c r="G18" s="120">
        <v>246835</v>
      </c>
      <c r="H18" s="120">
        <v>255636</v>
      </c>
      <c r="I18" s="120">
        <v>325419</v>
      </c>
      <c r="J18" s="120">
        <v>317116.32299999997</v>
      </c>
      <c r="K18" s="120">
        <v>313127.12</v>
      </c>
      <c r="L18" s="120">
        <v>363571.913</v>
      </c>
      <c r="M18" s="120">
        <v>489544.74599999998</v>
      </c>
      <c r="N18" s="120">
        <v>527966.49300000002</v>
      </c>
      <c r="O18" s="120">
        <v>521090.80699999997</v>
      </c>
      <c r="P18" s="120">
        <v>519409.26900000003</v>
      </c>
      <c r="Q18" s="120">
        <v>538469.77</v>
      </c>
      <c r="R18" s="120">
        <v>666753.19400000002</v>
      </c>
      <c r="S18" s="135"/>
    </row>
    <row r="19" spans="2:19" x14ac:dyDescent="0.25">
      <c r="B19" s="86" t="s">
        <v>93</v>
      </c>
      <c r="C19" s="122">
        <v>86884</v>
      </c>
      <c r="D19" s="122">
        <v>154625</v>
      </c>
      <c r="E19" s="122">
        <v>156690</v>
      </c>
      <c r="F19" s="122">
        <v>231617</v>
      </c>
      <c r="G19" s="122">
        <v>221252</v>
      </c>
      <c r="H19" s="122">
        <v>226294</v>
      </c>
      <c r="I19" s="122">
        <v>332837</v>
      </c>
      <c r="J19" s="122">
        <v>298929.51100000006</v>
      </c>
      <c r="K19" s="122">
        <v>305391.701</v>
      </c>
      <c r="L19" s="120">
        <v>342110.52500000002</v>
      </c>
      <c r="M19" s="120">
        <v>458236.62400000007</v>
      </c>
      <c r="N19" s="120">
        <v>492529.2429999999</v>
      </c>
      <c r="O19" s="120">
        <v>489152.69200000004</v>
      </c>
      <c r="P19" s="120">
        <v>524971.78099999996</v>
      </c>
      <c r="Q19" s="120">
        <v>480995.26300000004</v>
      </c>
      <c r="R19" s="120">
        <v>645316.90899999999</v>
      </c>
      <c r="S19" s="135"/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6">
        <v>6193857.3110000007</v>
      </c>
      <c r="R20" s="136">
        <v>7403437.1510000005</v>
      </c>
      <c r="S20" s="136">
        <f>SUM(S8:S16)</f>
        <v>6713275.335</v>
      </c>
    </row>
    <row r="21" spans="2:19" x14ac:dyDescent="0.25">
      <c r="B21" s="11" t="s">
        <v>186</v>
      </c>
      <c r="C21" s="11"/>
      <c r="D21" s="11"/>
      <c r="E21" s="11"/>
      <c r="F21" s="11"/>
      <c r="G21" s="11"/>
      <c r="H21" s="95"/>
    </row>
    <row r="22" spans="2:19" x14ac:dyDescent="0.25">
      <c r="B22" s="138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187</v>
      </c>
      <c r="K23" s="92"/>
      <c r="L23" s="92"/>
    </row>
    <row r="24" spans="2:19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2024-10-31T20:41:33Z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