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_de_trabalho" hidePivotFieldList="1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Biodiesel/Estatísticas/Site/Português/"/>
    </mc:Choice>
  </mc:AlternateContent>
  <xr:revisionPtr revIDLastSave="225" documentId="8_{5E5F60E5-14F4-44D5-BE54-94BBB202EFBD}" xr6:coauthVersionLast="47" xr6:coauthVersionMax="47" xr10:uidLastSave="{2E283364-55F2-4F20-9310-00B659B66D1F}"/>
  <bookViews>
    <workbookView xWindow="28680" yWindow="930" windowWidth="29040" windowHeight="15840" tabRatio="657" firstSheet="2" activeTab="2" xr2:uid="{00000000-000D-0000-FFFF-FFFF00000000}"/>
  </bookViews>
  <sheets>
    <sheet name="outubro projetado x realizado" sheetId="30" state="hidden" r:id="rId1"/>
    <sheet name="projecoes_mensais" sheetId="26" state="hidden" r:id="rId2"/>
    <sheet name="producao_m3_total" sheetId="15" r:id="rId3"/>
    <sheet name="producao_m3_regiao" sheetId="41" r:id="rId4"/>
    <sheet name="Agosto projetado x realizado" sheetId="28" state="hidden" r:id="rId5"/>
    <sheet name="projeções" sheetId="25" state="hidden" r:id="rId6"/>
    <sheet name="tabela de auxilio" sheetId="27" state="hidden" r:id="rId7"/>
    <sheet name="entrega_venda_m3" sheetId="34" r:id="rId8"/>
  </sheets>
  <definedNames>
    <definedName name="_xlnm.Print_Area" localSheetId="4">'Agosto projetado x realizado'!$A$1:$F$28</definedName>
    <definedName name="_xlnm.Print_Area" localSheetId="0">'outubro projetado x realizado'!$B$1:$J$28</definedName>
    <definedName name="_xlnm.Print_Area" localSheetId="2">producao_m3_total!$A$2:$P$21</definedName>
    <definedName name="_xlnm.Print_Area" localSheetId="5">projeções!$A$1:$I$34</definedName>
    <definedName name="_xlnm.Print_Area" localSheetId="1">projecoes_mensais!$B$1:$S$37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34" l="1"/>
  <c r="C4" i="34"/>
  <c r="C4" i="41"/>
  <c r="I14" i="26" l="1"/>
  <c r="J14" i="26" s="1"/>
  <c r="R14" i="26" s="1"/>
  <c r="G39" i="27"/>
  <c r="G38" i="27"/>
  <c r="G37" i="27"/>
  <c r="G36" i="27"/>
  <c r="G35" i="27"/>
  <c r="G34" i="27"/>
  <c r="G28" i="27"/>
  <c r="G27" i="27"/>
  <c r="G26" i="27"/>
  <c r="G25" i="27"/>
  <c r="G24" i="27"/>
  <c r="G23" i="27"/>
  <c r="G18" i="27"/>
  <c r="G17" i="27"/>
  <c r="G16" i="27"/>
  <c r="G15" i="27"/>
  <c r="G14" i="27"/>
  <c r="G13" i="27"/>
  <c r="R27" i="26"/>
  <c r="R28" i="26"/>
  <c r="R20" i="26"/>
  <c r="I29" i="26"/>
  <c r="I28" i="26"/>
  <c r="I27" i="26"/>
  <c r="I26" i="26"/>
  <c r="J26" i="26" s="1"/>
  <c r="I25" i="26"/>
  <c r="J25" i="26" s="1"/>
  <c r="R25" i="26" s="1"/>
  <c r="I24" i="26"/>
  <c r="I22" i="26"/>
  <c r="J22" i="26" s="1"/>
  <c r="K17" i="26" s="1"/>
  <c r="I21" i="26"/>
  <c r="I20" i="26"/>
  <c r="I19" i="26"/>
  <c r="J19" i="26" s="1"/>
  <c r="R19" i="26" s="1"/>
  <c r="I17" i="26"/>
  <c r="I18" i="26"/>
  <c r="J18" i="26" s="1"/>
  <c r="I15" i="26"/>
  <c r="J15" i="26" s="1"/>
  <c r="K8" i="26" s="1"/>
  <c r="I8" i="26"/>
  <c r="J8" i="26" s="1"/>
  <c r="Q9" i="26" s="1"/>
  <c r="I11" i="26"/>
  <c r="J11" i="26" s="1"/>
  <c r="R11" i="26" s="1"/>
  <c r="I12" i="26"/>
  <c r="J12" i="26" s="1"/>
  <c r="R12" i="26" s="1"/>
  <c r="I13" i="26"/>
  <c r="I10" i="26"/>
  <c r="J10" i="26" s="1"/>
  <c r="J21" i="26" l="1"/>
  <c r="R21" i="26" s="1"/>
  <c r="P21" i="26" s="1"/>
  <c r="G40" i="27"/>
  <c r="H39" i="27" s="1"/>
  <c r="G19" i="27"/>
  <c r="H14" i="27" s="1"/>
  <c r="L28" i="26" s="1"/>
  <c r="I9" i="26"/>
  <c r="J9" i="26" s="1"/>
  <c r="R9" i="26" s="1"/>
  <c r="O21" i="26"/>
  <c r="J29" i="26"/>
  <c r="K24" i="26" s="1"/>
  <c r="R26" i="26"/>
  <c r="H40" i="27"/>
  <c r="H36" i="27"/>
  <c r="H34" i="27"/>
  <c r="H38" i="27"/>
  <c r="R18" i="26"/>
  <c r="J13" i="26"/>
  <c r="R13" i="26" s="1"/>
  <c r="G29" i="27"/>
  <c r="K21" i="26" l="1"/>
  <c r="M21" i="26"/>
  <c r="L21" i="26"/>
  <c r="N21" i="26"/>
  <c r="H37" i="27"/>
  <c r="H35" i="27"/>
  <c r="L9" i="26" s="1"/>
  <c r="H16" i="27"/>
  <c r="N28" i="26" s="1"/>
  <c r="H13" i="27"/>
  <c r="K28" i="26" s="1"/>
  <c r="H17" i="27"/>
  <c r="O28" i="26" s="1"/>
  <c r="H15" i="27"/>
  <c r="M28" i="26" s="1"/>
  <c r="H18" i="27"/>
  <c r="P28" i="26" s="1"/>
  <c r="O9" i="26"/>
  <c r="N9" i="26"/>
  <c r="M9" i="26"/>
  <c r="P9" i="26"/>
  <c r="K9" i="26"/>
  <c r="H24" i="27"/>
  <c r="L11" i="26" s="1"/>
  <c r="H28" i="27"/>
  <c r="P11" i="26" s="1"/>
  <c r="H27" i="27"/>
  <c r="O11" i="26" s="1"/>
  <c r="H29" i="27"/>
  <c r="H26" i="27"/>
  <c r="N11" i="26" s="1"/>
  <c r="H25" i="27"/>
  <c r="M11" i="26" s="1"/>
  <c r="H23" i="27"/>
  <c r="K11" i="26" s="1"/>
  <c r="H19" i="27" l="1"/>
  <c r="K25" i="26"/>
  <c r="K29" i="26" s="1"/>
  <c r="L24" i="26" s="1"/>
  <c r="K18" i="26"/>
  <c r="K22" i="26" s="1"/>
  <c r="L17" i="26" s="1"/>
  <c r="K15" i="26"/>
  <c r="L8" i="26" s="1"/>
  <c r="L15" i="26" s="1"/>
  <c r="M8" i="26" s="1"/>
  <c r="M15" i="26" s="1"/>
  <c r="N8" i="26" s="1"/>
  <c r="N15" i="26" s="1"/>
  <c r="O8" i="26" s="1"/>
  <c r="O15" i="26" s="1"/>
  <c r="P8" i="26" s="1"/>
  <c r="P15" i="26" s="1"/>
  <c r="M25" i="26"/>
  <c r="M18" i="26"/>
  <c r="N25" i="26"/>
  <c r="N18" i="26"/>
  <c r="O18" i="26"/>
  <c r="O25" i="26"/>
  <c r="P18" i="26"/>
  <c r="P25" i="26"/>
  <c r="L25" i="26"/>
  <c r="L18" i="26"/>
  <c r="L22" i="26" l="1"/>
  <c r="M17" i="26" s="1"/>
  <c r="M22" i="26" s="1"/>
  <c r="N17" i="26" s="1"/>
  <c r="N22" i="26" s="1"/>
  <c r="O17" i="26" s="1"/>
  <c r="O22" i="26" s="1"/>
  <c r="P17" i="26" s="1"/>
  <c r="P22" i="26" s="1"/>
  <c r="L29" i="26"/>
  <c r="M24" i="26" s="1"/>
  <c r="M29" i="26" s="1"/>
  <c r="N24" i="26" s="1"/>
  <c r="N29" i="26" s="1"/>
  <c r="O24" i="26" s="1"/>
  <c r="O29" i="26" s="1"/>
  <c r="P24" i="26" s="1"/>
  <c r="P29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</author>
  </authors>
  <commentList>
    <comment ref="J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608 mil toneladas em poder de terceiros.
(Produtores, cooperativas, cerealistas, exportadores e outros)</t>
        </r>
      </text>
    </comment>
    <comment ref="P1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estoque em poder das indústrias.</t>
        </r>
      </text>
    </comment>
    <comment ref="Q15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Gabriel:</t>
        </r>
        <r>
          <rPr>
            <sz val="9"/>
            <color indexed="81"/>
            <rFont val="Tahoma"/>
            <family val="2"/>
          </rPr>
          <t xml:space="preserve">
Inclui 212 mil toneladas em poder de terceiros.
(Produtores, cooperativas, cerealistas, exportadores e outros)</t>
        </r>
      </text>
    </comment>
  </commentList>
</comments>
</file>

<file path=xl/sharedStrings.xml><?xml version="1.0" encoding="utf-8"?>
<sst xmlns="http://schemas.openxmlformats.org/spreadsheetml/2006/main" count="275" uniqueCount="191">
  <si>
    <t>Brasil - Complexo de Soja</t>
  </si>
  <si>
    <t>Comparativo Outubro: Projetado x Realizado (mil toneladas)</t>
  </si>
  <si>
    <t>Saída do Mês</t>
  </si>
  <si>
    <t>Agosto 2012 (projetado)</t>
  </si>
  <si>
    <t>Agosto 2012 (realizado) Revisado</t>
  </si>
  <si>
    <t>Setembro 2012 (projetado)</t>
  </si>
  <si>
    <t>Setembro 2012 (realizado) Revisado</t>
  </si>
  <si>
    <t>Outubro 2012 (projetado)</t>
  </si>
  <si>
    <t>Outubro 2012 (realizado)</t>
  </si>
  <si>
    <t>1. GRÃO</t>
  </si>
  <si>
    <t xml:space="preserve">   1.1. ESTOQUE INICIAL</t>
  </si>
  <si>
    <t xml:space="preserve">   1.2. AQUISIÇÕES DE GRÃOS</t>
  </si>
  <si>
    <t xml:space="preserve">   1.3. ESMAGAMENTO</t>
  </si>
  <si>
    <t xml:space="preserve">   1.4. EXPORTAÇÃO</t>
  </si>
  <si>
    <t xml:space="preserve">   1.6. ESTOQUE FINAL</t>
  </si>
  <si>
    <t>2. FARELO</t>
  </si>
  <si>
    <t xml:space="preserve">   2.1. ESTOQUE INICIAL</t>
  </si>
  <si>
    <t xml:space="preserve">   2.2. PRODUÇÃO </t>
  </si>
  <si>
    <t xml:space="preserve">   2.3. IMPORTAÇÃO</t>
  </si>
  <si>
    <t xml:space="preserve">   2.4. EXPORTAÇÃO</t>
  </si>
  <si>
    <t xml:space="preserve">   2.5. CONSUMO INTERNO</t>
  </si>
  <si>
    <t xml:space="preserve">   2.6. ESTOQUE FINAL</t>
  </si>
  <si>
    <t>3. ÓLEO</t>
  </si>
  <si>
    <t xml:space="preserve">   3.1. ESTOQUE INICIAL</t>
  </si>
  <si>
    <t xml:space="preserve">   3.2. PRODUÇÃO</t>
  </si>
  <si>
    <t xml:space="preserve">   3.3. IMPORTAÇÃO</t>
  </si>
  <si>
    <t xml:space="preserve">   3.4. EXPORTAÇÃO</t>
  </si>
  <si>
    <t xml:space="preserve">   3.5. CONSUMO INTERNO</t>
  </si>
  <si>
    <t xml:space="preserve">   3.6. ESTOQUE FINAL</t>
  </si>
  <si>
    <t>OBS: Os dados de agosto e setembro foram revisados.</t>
  </si>
  <si>
    <r>
      <t xml:space="preserve">Balanço de Oferta/Demanda Mensal (1.000 t) </t>
    </r>
    <r>
      <rPr>
        <b/>
        <vertAlign val="superscript"/>
        <sz val="14"/>
        <color indexed="10"/>
        <rFont val="Arial"/>
        <family val="2"/>
      </rPr>
      <t/>
    </r>
  </si>
  <si>
    <t>Ano Comercial (Fev/2012-Jan/2013)</t>
  </si>
  <si>
    <t>Descriminação</t>
  </si>
  <si>
    <t>Fev</t>
  </si>
  <si>
    <t>Mar</t>
  </si>
  <si>
    <t>Abr</t>
  </si>
  <si>
    <t>Mai</t>
  </si>
  <si>
    <t>Jun</t>
  </si>
  <si>
    <t>Jul</t>
  </si>
  <si>
    <r>
      <t xml:space="preserve">reportado fev-jul </t>
    </r>
    <r>
      <rPr>
        <b/>
        <vertAlign val="superscript"/>
        <sz val="12"/>
        <color indexed="9"/>
        <rFont val="Arial"/>
        <family val="2"/>
      </rPr>
      <t>(1)</t>
    </r>
  </si>
  <si>
    <t>ajustado fev-jul (2)</t>
  </si>
  <si>
    <t>Ago (3)</t>
  </si>
  <si>
    <t>Set (3)</t>
  </si>
  <si>
    <t>Out (3)</t>
  </si>
  <si>
    <t>Nov (3)</t>
  </si>
  <si>
    <t>Dez (3)</t>
  </si>
  <si>
    <t>Jan (3)</t>
  </si>
  <si>
    <t>Total</t>
  </si>
  <si>
    <t>Diferença</t>
  </si>
  <si>
    <t xml:space="preserve"> 1. Soja</t>
  </si>
  <si>
    <t xml:space="preserve"> </t>
  </si>
  <si>
    <t xml:space="preserve">    1.1. Estoque Inicial (4)</t>
  </si>
  <si>
    <t xml:space="preserve">    1.2 Compras líquidas de grãos</t>
  </si>
  <si>
    <t xml:space="preserve">    1.2. Aquisição de grãos</t>
  </si>
  <si>
    <t xml:space="preserve">    1.3. Processamento </t>
  </si>
  <si>
    <t xml:space="preserve">    1.4. Exportação da indústria</t>
  </si>
  <si>
    <t xml:space="preserve">    1.5. Vendas para mercado interno</t>
  </si>
  <si>
    <t xml:space="preserve">    1.4 Exportação total (SECEX)</t>
  </si>
  <si>
    <t xml:space="preserve">    1.5. Estoque final (4)</t>
  </si>
  <si>
    <t xml:space="preserve"> 2. Farelo</t>
  </si>
  <si>
    <t xml:space="preserve">    2.1. Estoque Inicial</t>
  </si>
  <si>
    <t xml:space="preserve">    2.2. Produção</t>
  </si>
  <si>
    <t xml:space="preserve">    2.3. Importação</t>
  </si>
  <si>
    <t xml:space="preserve">    2.4. Exportação</t>
  </si>
  <si>
    <t xml:space="preserve">    2.5. Consumo interno</t>
  </si>
  <si>
    <t xml:space="preserve">    2.6. Estoque final</t>
  </si>
  <si>
    <t xml:space="preserve"> 3. Óleo</t>
  </si>
  <si>
    <t xml:space="preserve">    3.1. Estoque Inicial</t>
  </si>
  <si>
    <t xml:space="preserve">    3.2. Produção</t>
  </si>
  <si>
    <t xml:space="preserve">    3.3. Importação</t>
  </si>
  <si>
    <t xml:space="preserve">    3.4. Exportação</t>
  </si>
  <si>
    <t xml:space="preserve">    3.5. Consumo interno</t>
  </si>
  <si>
    <t xml:space="preserve">    3.6. Estoque final</t>
  </si>
  <si>
    <t xml:space="preserve"> (1) A coluna "reportado fev-jul" representa 84 a 86% do total do setor.</t>
  </si>
  <si>
    <t xml:space="preserve"> (2) A coluna "ajustado fev-jul" corresponde à correção amostral dos volumes reportados para 100% do setor.</t>
  </si>
  <si>
    <t xml:space="preserve"> (3) Projeções mensais baseadas na sazonalidade média de 5 anos ou informações de mercado.</t>
  </si>
  <si>
    <t xml:space="preserve"> (4) Os estoques compreendem apenas as quantidades em poder da indústria processadora, exceto a coluna "Total", que também contempla soja em grão pertencente a terceiros.</t>
  </si>
  <si>
    <r>
      <t xml:space="preserve"> Fonte/Elaboração:</t>
    </r>
    <r>
      <rPr>
        <sz val="11"/>
        <rFont val="Arial"/>
        <family val="2"/>
      </rPr>
      <t xml:space="preserve"> ABIOVE - Coordenadoria de Economia e Estatística</t>
    </r>
  </si>
  <si>
    <t>Brasil - Biodiesel</t>
  </si>
  <si>
    <t>Produção de biodiesel - Total Nacional</t>
  </si>
  <si>
    <t>Produção mensal de biodiesel (m³)</t>
  </si>
  <si>
    <t>Mês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</si>
  <si>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</si>
  <si>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</si>
  <si>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</si>
  <si>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</si>
  <si>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</si>
  <si>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</si>
  <si>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</si>
  <si>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</si>
  <si>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</si>
  <si>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</si>
  <si>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</si>
  <si>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</si>
  <si>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r>
      <t xml:space="preserve"> Fonte/Elaboração:</t>
    </r>
    <r>
      <rPr>
        <sz val="10"/>
        <rFont val="Arial"/>
        <family val="2"/>
      </rPr>
      <t xml:space="preserve"> ANP/ABIOVE - Coordenadoria de Economia e Estatística</t>
    </r>
  </si>
  <si>
    <t>Dados retirados do Painel Dinâmico do Biodiesel, elaborado pela ANP.</t>
  </si>
  <si>
    <t>Produção de biodiesel por região</t>
  </si>
  <si>
    <t>Produção de biodiesel por estado, região e agregado nacional (m³)</t>
  </si>
  <si>
    <t>Região/estado</t>
  </si>
  <si>
    <t>Norte</t>
  </si>
  <si>
    <t>PA</t>
  </si>
  <si>
    <t>RO</t>
  </si>
  <si>
    <t>TO</t>
  </si>
  <si>
    <t>Nordeste</t>
  </si>
  <si>
    <t>BA</t>
  </si>
  <si>
    <t>CE</t>
  </si>
  <si>
    <t>MA</t>
  </si>
  <si>
    <t>PI</t>
  </si>
  <si>
    <t>RN</t>
  </si>
  <si>
    <t>Centro-Oeste</t>
  </si>
  <si>
    <t>GO</t>
  </si>
  <si>
    <t>MS</t>
  </si>
  <si>
    <t>MT</t>
  </si>
  <si>
    <t>Sudeste</t>
  </si>
  <si>
    <t>MG</t>
  </si>
  <si>
    <t>RJ</t>
  </si>
  <si>
    <t>SP</t>
  </si>
  <si>
    <t>Sul</t>
  </si>
  <si>
    <t>PR</t>
  </si>
  <si>
    <t>RS</t>
  </si>
  <si>
    <t>SC</t>
  </si>
  <si>
    <t>Brasil</t>
  </si>
  <si>
    <t>Produção de biodiesel por estado, região e agregado nacional (m³) - nova metodologia</t>
  </si>
  <si>
    <t>Norte/Centro-Oeste</t>
  </si>
  <si>
    <t>Nota 2: A partir de janeiro de 2022, a ANP interrompeu a divulgação da produção por estados, e agregou os valores para as regiões Norte e Centro-Oeste.</t>
  </si>
  <si>
    <t>Comparativo Agosto: Projetado x Realizado</t>
  </si>
  <si>
    <t>Agosto 2012 (realizado)</t>
  </si>
  <si>
    <t xml:space="preserve">   1.4. EXPORTAÇÃO DA IND.</t>
  </si>
  <si>
    <t xml:space="preserve">   1.5. VENDAS (MERC. INT.)</t>
  </si>
  <si>
    <t>Brasil - Projeções para o Complexo de Soja</t>
  </si>
  <si>
    <t>Balanço de Oferta/Demanda  (1.000 t)</t>
  </si>
  <si>
    <r>
      <t>Ano Comercial (Fev-Jan)</t>
    </r>
    <r>
      <rPr>
        <b/>
        <sz val="10"/>
        <rFont val="Arial"/>
        <family val="2"/>
      </rPr>
      <t/>
    </r>
  </si>
  <si>
    <r>
      <t>Descriminação</t>
    </r>
    <r>
      <rPr>
        <b/>
        <i/>
        <sz val="10"/>
        <color indexed="9"/>
        <rFont val="Arial"/>
        <family val="2"/>
      </rPr>
      <t xml:space="preserve"> </t>
    </r>
  </si>
  <si>
    <t>2013/2014 (P)</t>
  </si>
  <si>
    <t>2012/2013 (P)</t>
  </si>
  <si>
    <t>22/08/2012</t>
  </si>
  <si>
    <t>27/07/2012</t>
  </si>
  <si>
    <t>29/06/2012</t>
  </si>
  <si>
    <t>14/06/2012</t>
  </si>
  <si>
    <t>25/04/2012</t>
  </si>
  <si>
    <t>17/04/2012</t>
  </si>
  <si>
    <t>1. Soja</t>
  </si>
  <si>
    <r>
      <t xml:space="preserve">    </t>
    </r>
    <r>
      <rPr>
        <sz val="10"/>
        <rFont val="Arial"/>
        <family val="2"/>
      </rPr>
      <t>1.1. Estoque Inicial</t>
    </r>
    <r>
      <rPr>
        <b/>
        <sz val="10"/>
        <rFont val="Arial"/>
        <family val="2"/>
      </rPr>
      <t/>
    </r>
  </si>
  <si>
    <r>
      <t xml:space="preserve">    </t>
    </r>
    <r>
      <rPr>
        <sz val="10"/>
        <rFont val="Arial"/>
        <family val="2"/>
      </rPr>
      <t>1.2. Produção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</si>
  <si>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1.2.1. Antecipação da colheita</t>
    </r>
    <r>
      <rPr>
        <b/>
        <sz val="10"/>
        <rFont val="Arial"/>
        <family val="2"/>
      </rPr>
      <t xml:space="preserve"> </t>
    </r>
  </si>
  <si>
    <r>
      <rPr>
        <sz val="10"/>
        <rFont val="Arial"/>
        <family val="2"/>
      </rPr>
      <t xml:space="preserve">    1.3. Importação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</si>
  <si>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1.4. Sementes/Outros</t>
    </r>
    <r>
      <rPr>
        <b/>
        <sz val="10"/>
        <rFont val="Arial"/>
        <family val="2"/>
      </rPr>
      <t/>
    </r>
  </si>
  <si>
    <r>
      <rPr>
        <sz val="10"/>
        <rFont val="Arial"/>
        <family val="2"/>
      </rPr>
      <t xml:space="preserve">    1.5. Exportação</t>
    </r>
    <r>
      <rPr>
        <b/>
        <sz val="10"/>
        <rFont val="Arial"/>
        <family val="2"/>
      </rPr>
      <t/>
    </r>
  </si>
  <si>
    <t xml:space="preserve">    1.6. Processamento</t>
  </si>
  <si>
    <t xml:space="preserve">    1.7. Estoque Final Total</t>
  </si>
  <si>
    <t>2. Farelo</t>
  </si>
  <si>
    <r>
      <t xml:space="preserve">    </t>
    </r>
    <r>
      <rPr>
        <sz val="10"/>
        <rFont val="Arial"/>
        <family val="2"/>
      </rPr>
      <t>2.1.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</si>
  <si>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</si>
  <si>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</si>
  <si>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</si>
  <si>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2.5.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</si>
  <si>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2.6. Estoque Final </t>
    </r>
    <r>
      <rPr>
        <b/>
        <sz val="10"/>
        <rFont val="Arial"/>
        <family val="2"/>
      </rPr>
      <t/>
    </r>
  </si>
  <si>
    <t xml:space="preserve">3. Óleo </t>
  </si>
  <si>
    <r>
      <t xml:space="preserve">    </t>
    </r>
    <r>
      <rPr>
        <sz val="10"/>
        <rFont val="Arial"/>
        <family val="2"/>
      </rPr>
      <t>3.1. Estoque Inicial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</si>
  <si>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3.2. Produção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</si>
  <si>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3.3. Importação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</si>
  <si>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3.4. Consumo interno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</si>
  <si>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>3.5. Exportação</t>
    </r>
    <r>
      <rPr>
        <b/>
        <sz val="10"/>
        <rFont val="Arial"/>
        <family val="2"/>
      </rPr>
      <t xml:space="preserve"> </t>
    </r>
  </si>
  <si>
    <r>
      <t xml:space="preserve">    </t>
    </r>
    <r>
      <rPr>
        <sz val="10"/>
        <rFont val="Arial"/>
        <family val="2"/>
      </rPr>
      <t xml:space="preserve">3.6. Estoque Final </t>
    </r>
    <r>
      <rPr>
        <b/>
        <sz val="10"/>
        <rFont val="Arial"/>
        <family val="2"/>
      </rPr>
      <t/>
    </r>
  </si>
  <si>
    <t xml:space="preserve"> (P) - Previsão</t>
  </si>
  <si>
    <t>Farelo</t>
  </si>
  <si>
    <t>Anos</t>
  </si>
  <si>
    <t>Soma</t>
  </si>
  <si>
    <t>%</t>
  </si>
  <si>
    <t>Ago</t>
  </si>
  <si>
    <t>Set</t>
  </si>
  <si>
    <t>Out</t>
  </si>
  <si>
    <t>Nov</t>
  </si>
  <si>
    <t>Dez</t>
  </si>
  <si>
    <t>Jan</t>
  </si>
  <si>
    <t>Óleo</t>
  </si>
  <si>
    <t>Processamento</t>
  </si>
  <si>
    <t>2007</t>
  </si>
  <si>
    <t>2008</t>
  </si>
  <si>
    <t>2009</t>
  </si>
  <si>
    <t>Compras líquidas de soja</t>
  </si>
  <si>
    <t>2010</t>
  </si>
  <si>
    <t>2011</t>
  </si>
  <si>
    <t>Entregas de biodiesel</t>
  </si>
  <si>
    <t xml:space="preserve">Entrega mensal de biodiesel nos leilões ANP e vendas diretas (m³) </t>
  </si>
  <si>
    <t>Mês/Ano</t>
  </si>
  <si>
    <r>
      <t>Fonte/Elaboração:</t>
    </r>
    <r>
      <rPr>
        <sz val="10"/>
        <rFont val="Arial"/>
        <family val="2"/>
      </rPr>
      <t xml:space="preserve"> ANP/ABIOVE - Coordenadoria de Economia e Estatística</t>
    </r>
  </si>
  <si>
    <t xml:space="preserve">Nota 1: as entregas nos leilões de biodiesel ocorreram até dezembro de 2021 (área hachurada em verde na tabela acima). </t>
  </si>
  <si>
    <t>Nota 2: a partir de 2022, os dados se referem às vendas conforme modelo de comercialização direto definido pela ANP.</t>
  </si>
  <si>
    <t>Nota 1: Dados disponíveis até setembro de 2024.</t>
  </si>
  <si>
    <t>Atualizado em: 02/12/2024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</si>
</sst>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* #,##0.00_);_(* \(#,##0.00\);_(* &quot;-&quot;??_);_(@_)"/>
    <numFmt numFmtId="165" formatCode="General_)"/>
    <numFmt numFmtId="166" formatCode="_(* #,##0_);_(* \(#,##0\);_(* &quot;-&quot;??_);_(@_)"/>
    <numFmt numFmtId="167" formatCode="_(* #,##0.000_);_(* \(#,##0.000\);_(* &quot;-&quot;??_);_(@_)"/>
    <numFmt numFmtId="168" formatCode="#,"/>
    <numFmt numFmtId="169" formatCode="0_);\(0\)"/>
    <numFmt numFmtId="170" formatCode="0.000"/>
    <numFmt numFmtId="171" formatCode="0.0%"/>
  </numFmts>
  <fonts count="5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9"/>
      <name val="Arial"/>
      <family val="2"/>
    </font>
    <font>
      <b/>
      <sz val="12"/>
      <color indexed="10"/>
      <name val="Arial"/>
      <family val="2"/>
    </font>
    <font>
      <sz val="1"/>
      <color indexed="8"/>
      <name val="Courier"/>
      <family val="3"/>
    </font>
    <font>
      <sz val="8"/>
      <color indexed="12"/>
      <name val="Arial"/>
      <family val="2"/>
    </font>
    <font>
      <b/>
      <sz val="18"/>
      <name val="Arial"/>
      <family val="2"/>
    </font>
    <font>
      <b/>
      <sz val="14"/>
      <color indexed="10"/>
      <name val="Arial"/>
      <family val="2"/>
    </font>
    <font>
      <b/>
      <vertAlign val="superscript"/>
      <sz val="14"/>
      <color indexed="10"/>
      <name val="Arial"/>
      <family val="2"/>
    </font>
    <font>
      <b/>
      <sz val="10"/>
      <color indexed="6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i/>
      <sz val="10"/>
      <color indexed="9"/>
      <name val="Arial"/>
      <family val="2"/>
    </font>
    <font>
      <b/>
      <i/>
      <sz val="8"/>
      <color indexed="9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vertAlign val="superscript"/>
      <sz val="12"/>
      <color indexed="9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0"/>
      <color rgb="FF993366"/>
      <name val="Arial"/>
      <family val="2"/>
    </font>
    <font>
      <b/>
      <i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Times New Roman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8000"/>
        <bgColor rgb="FF000000"/>
      </patternFill>
    </fill>
    <fill>
      <patternFill patternType="solid">
        <fgColor rgb="FFC0C0C0"/>
        <bgColor rgb="FF000000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9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indexed="9"/>
      </bottom>
      <diagonal/>
    </border>
    <border>
      <left/>
      <right style="thin">
        <color theme="0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93">
    <xf numFmtId="0" fontId="0" fillId="0" borderId="0"/>
    <xf numFmtId="168" fontId="10" fillId="0" borderId="0">
      <protection locked="0"/>
    </xf>
    <xf numFmtId="0" fontId="16" fillId="2" borderId="0" applyNumberFormat="0" applyBorder="0" applyAlignment="0" applyProtection="0"/>
    <xf numFmtId="0" fontId="1" fillId="2" borderId="0" applyNumberFormat="0" applyBorder="0" applyAlignment="0" applyProtection="0"/>
    <xf numFmtId="0" fontId="16" fillId="3" borderId="0" applyNumberFormat="0" applyBorder="0" applyAlignment="0" applyProtection="0"/>
    <xf numFmtId="0" fontId="1" fillId="3" borderId="0" applyNumberFormat="0" applyBorder="0" applyAlignment="0" applyProtection="0"/>
    <xf numFmtId="0" fontId="16" fillId="4" borderId="0" applyNumberFormat="0" applyBorder="0" applyAlignment="0" applyProtection="0"/>
    <xf numFmtId="0" fontId="1" fillId="4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6" borderId="0" applyNumberFormat="0" applyBorder="0" applyAlignment="0" applyProtection="0"/>
    <xf numFmtId="0" fontId="1" fillId="6" borderId="0" applyNumberFormat="0" applyBorder="0" applyAlignment="0" applyProtection="0"/>
    <xf numFmtId="0" fontId="16" fillId="7" borderId="0" applyNumberFormat="0" applyBorder="0" applyAlignment="0" applyProtection="0"/>
    <xf numFmtId="0" fontId="1" fillId="7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9" borderId="0" applyNumberFormat="0" applyBorder="0" applyAlignment="0" applyProtection="0"/>
    <xf numFmtId="0" fontId="1" fillId="9" borderId="0" applyNumberFormat="0" applyBorder="0" applyAlignment="0" applyProtection="0"/>
    <xf numFmtId="0" fontId="16" fillId="10" borderId="0" applyNumberFormat="0" applyBorder="0" applyAlignment="0" applyProtection="0"/>
    <xf numFmtId="0" fontId="1" fillId="10" borderId="0" applyNumberFormat="0" applyBorder="0" applyAlignment="0" applyProtection="0"/>
    <xf numFmtId="0" fontId="16" fillId="5" borderId="0" applyNumberFormat="0" applyBorder="0" applyAlignment="0" applyProtection="0"/>
    <xf numFmtId="0" fontId="1" fillId="5" borderId="0" applyNumberFormat="0" applyBorder="0" applyAlignment="0" applyProtection="0"/>
    <xf numFmtId="0" fontId="16" fillId="8" borderId="0" applyNumberFormat="0" applyBorder="0" applyAlignment="0" applyProtection="0"/>
    <xf numFmtId="0" fontId="1" fillId="8" borderId="0" applyNumberFormat="0" applyBorder="0" applyAlignment="0" applyProtection="0"/>
    <xf numFmtId="0" fontId="16" fillId="11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0" fontId="20" fillId="17" borderId="2" applyNumberFormat="0" applyAlignment="0" applyProtection="0"/>
    <xf numFmtId="0" fontId="21" fillId="0" borderId="3" applyNumberFormat="0" applyFill="0" applyAlignment="0" applyProtection="0"/>
    <xf numFmtId="0" fontId="21" fillId="0" borderId="3" applyNumberFormat="0" applyFill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17" fillId="21" borderId="0" applyNumberFormat="0" applyBorder="0" applyAlignment="0" applyProtection="0"/>
    <xf numFmtId="0" fontId="22" fillId="7" borderId="1" applyNumberFormat="0" applyAlignment="0" applyProtection="0"/>
    <xf numFmtId="0" fontId="22" fillId="7" borderId="1" applyNumberFormat="0" applyAlignment="0" applyProtection="0"/>
    <xf numFmtId="0" fontId="23" fillId="3" borderId="0" applyNumberFormat="0" applyBorder="0" applyAlignment="0" applyProtection="0"/>
    <xf numFmtId="0" fontId="23" fillId="3" borderId="0" applyNumberFormat="0" applyBorder="0" applyAlignment="0" applyProtection="0"/>
    <xf numFmtId="0" fontId="24" fillId="22" borderId="0" applyNumberFormat="0" applyBorder="0" applyAlignment="0" applyProtection="0"/>
    <xf numFmtId="0" fontId="24" fillId="22" borderId="0" applyNumberFormat="0" applyBorder="0" applyAlignment="0" applyProtection="0"/>
    <xf numFmtId="0" fontId="45" fillId="0" borderId="0"/>
    <xf numFmtId="0" fontId="2" fillId="0" borderId="0"/>
    <xf numFmtId="0" fontId="39" fillId="0" borderId="0"/>
    <xf numFmtId="0" fontId="3" fillId="23" borderId="4" applyNumberFormat="0" applyFont="0" applyAlignment="0" applyProtection="0"/>
    <xf numFmtId="0" fontId="2" fillId="23" borderId="4" applyNumberFormat="0" applyFont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0" fontId="25" fillId="16" borderId="5" applyNumberFormat="0" applyAlignment="0" applyProtection="0"/>
    <xf numFmtId="0" fontId="25" fillId="16" borderId="5" applyNumberFormat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6" applyNumberFormat="0" applyFill="0" applyAlignment="0" applyProtection="0"/>
    <xf numFmtId="0" fontId="29" fillId="0" borderId="6" applyNumberFormat="0" applyFill="0" applyAlignment="0" applyProtection="0"/>
    <xf numFmtId="0" fontId="30" fillId="0" borderId="7" applyNumberFormat="0" applyFill="0" applyAlignment="0" applyProtection="0"/>
    <xf numFmtId="0" fontId="30" fillId="0" borderId="7" applyNumberFormat="0" applyFill="0" applyAlignment="0" applyProtection="0"/>
    <xf numFmtId="0" fontId="31" fillId="0" borderId="8" applyNumberFormat="0" applyFill="0" applyAlignment="0" applyProtection="0"/>
    <xf numFmtId="0" fontId="31" fillId="0" borderId="8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2" fillId="0" borderId="9" applyNumberFormat="0" applyFill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4" fillId="0" borderId="0" applyNumberFormat="0" applyFill="0" applyBorder="0" applyAlignment="0" applyProtection="0"/>
  </cellStyleXfs>
  <cellXfs count="14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1" fontId="11" fillId="0" borderId="0" xfId="0" applyNumberFormat="1" applyFont="1" applyAlignment="1">
      <alignment horizontal="center"/>
    </xf>
    <xf numFmtId="1" fontId="12" fillId="0" borderId="0" xfId="90" applyNumberFormat="1" applyFont="1" applyAlignment="1">
      <alignment horizontal="left" indent="9"/>
    </xf>
    <xf numFmtId="1" fontId="13" fillId="0" borderId="0" xfId="90" applyNumberFormat="1" applyFont="1" applyFill="1" applyAlignment="1">
      <alignment horizontal="left" vertical="center" indent="9"/>
    </xf>
    <xf numFmtId="1" fontId="9" fillId="0" borderId="0" xfId="90" applyNumberFormat="1" applyFont="1" applyFill="1" applyAlignment="1">
      <alignment horizontal="left" indent="9"/>
    </xf>
    <xf numFmtId="164" fontId="4" fillId="24" borderId="10" xfId="90" applyFont="1" applyFill="1" applyBorder="1"/>
    <xf numFmtId="166" fontId="4" fillId="24" borderId="10" xfId="90" applyNumberFormat="1" applyFont="1" applyFill="1" applyBorder="1"/>
    <xf numFmtId="2" fontId="4" fillId="0" borderId="0" xfId="90" applyNumberFormat="1" applyFont="1"/>
    <xf numFmtId="1" fontId="6" fillId="0" borderId="0" xfId="90" applyNumberFormat="1" applyFont="1" applyFill="1" applyAlignment="1">
      <alignment horizontal="left" vertical="center" indent="9"/>
    </xf>
    <xf numFmtId="166" fontId="4" fillId="0" borderId="10" xfId="90" applyNumberFormat="1" applyFont="1" applyFill="1" applyBorder="1"/>
    <xf numFmtId="164" fontId="4" fillId="24" borderId="10" xfId="90" applyFont="1" applyFill="1" applyBorder="1" applyAlignment="1">
      <alignment horizontal="left" vertical="center"/>
    </xf>
    <xf numFmtId="166" fontId="4" fillId="24" borderId="10" xfId="90" applyNumberFormat="1" applyFont="1" applyFill="1" applyBorder="1" applyAlignment="1">
      <alignment vertical="center"/>
    </xf>
    <xf numFmtId="166" fontId="15" fillId="0" borderId="10" xfId="90" applyNumberFormat="1" applyFont="1" applyFill="1" applyBorder="1"/>
    <xf numFmtId="167" fontId="7" fillId="0" borderId="0" xfId="0" applyNumberFormat="1" applyFont="1" applyAlignment="1">
      <alignment horizontal="left"/>
    </xf>
    <xf numFmtId="166" fontId="4" fillId="24" borderId="11" xfId="90" applyNumberFormat="1" applyFont="1" applyFill="1" applyBorder="1" applyAlignment="1">
      <alignment vertical="center"/>
    </xf>
    <xf numFmtId="166" fontId="4" fillId="24" borderId="12" xfId="90" applyNumberFormat="1" applyFont="1" applyFill="1" applyBorder="1" applyAlignment="1">
      <alignment vertical="center"/>
    </xf>
    <xf numFmtId="164" fontId="8" fillId="25" borderId="12" xfId="90" applyFont="1" applyFill="1" applyBorder="1" applyAlignment="1">
      <alignment horizontal="center"/>
    </xf>
    <xf numFmtId="164" fontId="8" fillId="26" borderId="12" xfId="90" applyFont="1" applyFill="1" applyBorder="1" applyAlignment="1">
      <alignment horizontal="center"/>
    </xf>
    <xf numFmtId="164" fontId="8" fillId="26" borderId="13" xfId="90" applyFont="1" applyFill="1" applyBorder="1" applyAlignment="1">
      <alignment horizontal="center" vertical="center"/>
    </xf>
    <xf numFmtId="164" fontId="8" fillId="26" borderId="14" xfId="90" quotePrefix="1" applyFont="1" applyFill="1" applyBorder="1" applyAlignment="1">
      <alignment horizontal="center"/>
    </xf>
    <xf numFmtId="169" fontId="8" fillId="26" borderId="15" xfId="90" applyNumberFormat="1" applyFont="1" applyFill="1" applyBorder="1" applyAlignment="1">
      <alignment horizontal="center" vertical="center"/>
    </xf>
    <xf numFmtId="164" fontId="8" fillId="26" borderId="16" xfId="90" applyFont="1" applyFill="1" applyBorder="1" applyAlignment="1">
      <alignment horizontal="center"/>
    </xf>
    <xf numFmtId="164" fontId="8" fillId="26" borderId="16" xfId="90" quotePrefix="1" applyFont="1" applyFill="1" applyBorder="1" applyAlignment="1">
      <alignment horizontal="center"/>
    </xf>
    <xf numFmtId="1" fontId="4" fillId="0" borderId="0" xfId="0" applyNumberFormat="1" applyFont="1"/>
    <xf numFmtId="169" fontId="8" fillId="26" borderId="16" xfId="90" applyNumberFormat="1" applyFont="1" applyFill="1" applyBorder="1" applyAlignment="1">
      <alignment horizontal="center"/>
    </xf>
    <xf numFmtId="1" fontId="8" fillId="26" borderId="14" xfId="90" quotePrefix="1" applyNumberFormat="1" applyFont="1" applyFill="1" applyBorder="1" applyAlignment="1">
      <alignment horizontal="center"/>
    </xf>
    <xf numFmtId="3" fontId="4" fillId="24" borderId="10" xfId="90" applyNumberFormat="1" applyFont="1" applyFill="1" applyBorder="1" applyAlignment="1"/>
    <xf numFmtId="170" fontId="13" fillId="0" borderId="0" xfId="90" applyNumberFormat="1" applyFont="1" applyFill="1" applyAlignment="1">
      <alignment horizontal="left" vertical="center" indent="9"/>
    </xf>
    <xf numFmtId="0" fontId="2" fillId="0" borderId="0" xfId="0" applyFont="1"/>
    <xf numFmtId="166" fontId="2" fillId="27" borderId="10" xfId="90" applyNumberFormat="1" applyFont="1" applyFill="1" applyBorder="1" applyAlignment="1">
      <alignment horizontal="left" indent="1"/>
    </xf>
    <xf numFmtId="1" fontId="8" fillId="28" borderId="14" xfId="90" quotePrefix="1" applyNumberFormat="1" applyFont="1" applyFill="1" applyBorder="1" applyAlignment="1">
      <alignment horizontal="center"/>
    </xf>
    <xf numFmtId="169" fontId="8" fillId="28" borderId="15" xfId="90" applyNumberFormat="1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/>
    </xf>
    <xf numFmtId="169" fontId="36" fillId="26" borderId="13" xfId="90" applyNumberFormat="1" applyFont="1" applyFill="1" applyBorder="1" applyAlignment="1">
      <alignment horizontal="center" vertical="center"/>
    </xf>
    <xf numFmtId="164" fontId="36" fillId="26" borderId="13" xfId="90" applyFont="1" applyFill="1" applyBorder="1" applyAlignment="1">
      <alignment horizontal="center" vertical="center"/>
    </xf>
    <xf numFmtId="2" fontId="33" fillId="0" borderId="0" xfId="90" applyNumberFormat="1" applyFont="1"/>
    <xf numFmtId="165" fontId="33" fillId="0" borderId="0" xfId="0" quotePrefix="1" applyNumberFormat="1" applyFont="1" applyAlignment="1">
      <alignment horizontal="left"/>
    </xf>
    <xf numFmtId="164" fontId="8" fillId="26" borderId="12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vertical="center"/>
    </xf>
    <xf numFmtId="1" fontId="46" fillId="0" borderId="0" xfId="90" applyNumberFormat="1" applyFont="1" applyFill="1" applyAlignment="1">
      <alignment horizontal="left" indent="1"/>
    </xf>
    <xf numFmtId="1" fontId="2" fillId="0" borderId="0" xfId="90" applyNumberFormat="1" applyFont="1" applyFill="1" applyAlignment="1">
      <alignment horizontal="left" indent="1"/>
    </xf>
    <xf numFmtId="2" fontId="38" fillId="0" borderId="0" xfId="90" applyNumberFormat="1" applyFont="1"/>
    <xf numFmtId="164" fontId="37" fillId="26" borderId="13" xfId="90" applyFont="1" applyFill="1" applyBorder="1" applyAlignment="1">
      <alignment horizontal="center" vertical="center"/>
    </xf>
    <xf numFmtId="1" fontId="4" fillId="29" borderId="0" xfId="90" applyNumberFormat="1" applyFont="1" applyFill="1" applyAlignment="1">
      <alignment horizontal="left" indent="1"/>
    </xf>
    <xf numFmtId="1" fontId="4" fillId="27" borderId="0" xfId="90" applyNumberFormat="1" applyFont="1" applyFill="1" applyAlignment="1">
      <alignment horizontal="left" indent="1"/>
    </xf>
    <xf numFmtId="164" fontId="35" fillId="26" borderId="12" xfId="90" applyFont="1" applyFill="1" applyBorder="1" applyAlignment="1">
      <alignment horizontal="center" vertical="center"/>
    </xf>
    <xf numFmtId="164" fontId="35" fillId="26" borderId="13" xfId="90" applyFont="1" applyFill="1" applyBorder="1" applyAlignment="1">
      <alignment vertical="center"/>
    </xf>
    <xf numFmtId="0" fontId="0" fillId="27" borderId="0" xfId="0" applyFill="1"/>
    <xf numFmtId="1" fontId="12" fillId="27" borderId="0" xfId="90" applyNumberFormat="1" applyFont="1" applyFill="1" applyAlignment="1">
      <alignment horizontal="left" indent="9"/>
    </xf>
    <xf numFmtId="1" fontId="13" fillId="27" borderId="0" xfId="90" applyNumberFormat="1" applyFont="1" applyFill="1" applyAlignment="1">
      <alignment horizontal="left" vertical="center" indent="9"/>
    </xf>
    <xf numFmtId="1" fontId="6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indent="2"/>
    </xf>
    <xf numFmtId="3" fontId="2" fillId="27" borderId="10" xfId="90" applyNumberFormat="1" applyFont="1" applyFill="1" applyBorder="1" applyAlignment="1"/>
    <xf numFmtId="1" fontId="46" fillId="27" borderId="0" xfId="90" applyNumberFormat="1" applyFont="1" applyFill="1" applyAlignment="1">
      <alignment horizontal="left" indent="2"/>
    </xf>
    <xf numFmtId="3" fontId="15" fillId="27" borderId="10" xfId="90" applyNumberFormat="1" applyFont="1" applyFill="1" applyBorder="1" applyAlignment="1"/>
    <xf numFmtId="3" fontId="4" fillId="27" borderId="10" xfId="90" applyNumberFormat="1" applyFont="1" applyFill="1" applyBorder="1" applyAlignment="1"/>
    <xf numFmtId="2" fontId="2" fillId="27" borderId="0" xfId="90" applyNumberFormat="1" applyFont="1" applyFill="1"/>
    <xf numFmtId="2" fontId="33" fillId="27" borderId="0" xfId="90" applyNumberFormat="1" applyFont="1" applyFill="1"/>
    <xf numFmtId="2" fontId="4" fillId="27" borderId="0" xfId="90" applyNumberFormat="1" applyFont="1" applyFill="1"/>
    <xf numFmtId="169" fontId="8" fillId="25" borderId="13" xfId="90" quotePrefix="1" applyNumberFormat="1" applyFont="1" applyFill="1" applyBorder="1" applyAlignment="1">
      <alignment horizontal="center" vertical="center"/>
    </xf>
    <xf numFmtId="0" fontId="45" fillId="0" borderId="0" xfId="64"/>
    <xf numFmtId="9" fontId="4" fillId="29" borderId="0" xfId="69" applyFont="1" applyFill="1" applyAlignment="1">
      <alignment horizontal="left" indent="1"/>
    </xf>
    <xf numFmtId="9" fontId="4" fillId="27" borderId="0" xfId="69" applyFont="1" applyFill="1" applyAlignment="1">
      <alignment horizontal="left" indent="1"/>
    </xf>
    <xf numFmtId="3" fontId="2" fillId="24" borderId="11" xfId="90" applyNumberFormat="1" applyFont="1" applyFill="1" applyBorder="1" applyAlignment="1">
      <alignment vertical="center"/>
    </xf>
    <xf numFmtId="171" fontId="47" fillId="30" borderId="13" xfId="69" applyNumberFormat="1" applyFont="1" applyFill="1" applyBorder="1" applyAlignment="1">
      <alignment horizontal="center" vertical="center"/>
    </xf>
    <xf numFmtId="9" fontId="47" fillId="30" borderId="13" xfId="69" applyFont="1" applyFill="1" applyBorder="1" applyAlignment="1">
      <alignment horizontal="center" vertical="center"/>
    </xf>
    <xf numFmtId="164" fontId="35" fillId="26" borderId="12" xfId="90" applyFont="1" applyFill="1" applyBorder="1" applyAlignment="1">
      <alignment horizontal="center" vertical="center" wrapText="1"/>
    </xf>
    <xf numFmtId="0" fontId="5" fillId="27" borderId="0" xfId="0" applyFont="1" applyFill="1"/>
    <xf numFmtId="3" fontId="0" fillId="27" borderId="0" xfId="0" applyNumberFormat="1" applyFill="1"/>
    <xf numFmtId="0" fontId="48" fillId="31" borderId="0" xfId="0" applyFont="1" applyFill="1" applyAlignment="1">
      <alignment horizontal="center" vertical="center"/>
    </xf>
    <xf numFmtId="17" fontId="48" fillId="31" borderId="0" xfId="0" applyNumberFormat="1" applyFont="1" applyFill="1" applyAlignment="1">
      <alignment vertical="center" wrapText="1"/>
    </xf>
    <xf numFmtId="0" fontId="4" fillId="32" borderId="0" xfId="0" applyFont="1" applyFill="1"/>
    <xf numFmtId="0" fontId="0" fillId="32" borderId="0" xfId="0" applyFill="1"/>
    <xf numFmtId="3" fontId="4" fillId="32" borderId="0" xfId="0" applyNumberFormat="1" applyFont="1" applyFill="1"/>
    <xf numFmtId="17" fontId="48" fillId="31" borderId="0" xfId="0" applyNumberFormat="1" applyFont="1" applyFill="1" applyAlignment="1">
      <alignment horizontal="center" vertical="center" wrapText="1"/>
    </xf>
    <xf numFmtId="166" fontId="4" fillId="32" borderId="0" xfId="90" applyNumberFormat="1" applyFont="1" applyFill="1" applyAlignment="1"/>
    <xf numFmtId="17" fontId="48" fillId="28" borderId="0" xfId="0" applyNumberFormat="1" applyFont="1" applyFill="1" applyAlignment="1">
      <alignment horizontal="center" vertical="center" wrapText="1"/>
    </xf>
    <xf numFmtId="0" fontId="4" fillId="27" borderId="0" xfId="0" applyFont="1" applyFill="1"/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 applyAlignment="1">
      <alignment horizontal="center"/>
    </xf>
    <xf numFmtId="0" fontId="52" fillId="0" borderId="17" xfId="0" applyFont="1" applyBorder="1" applyAlignment="1">
      <alignment horizontal="center"/>
    </xf>
    <xf numFmtId="166" fontId="4" fillId="24" borderId="10" xfId="90" applyNumberFormat="1" applyFont="1" applyFill="1" applyBorder="1" applyAlignment="1">
      <alignment horizontal="center"/>
    </xf>
    <xf numFmtId="166" fontId="4" fillId="24" borderId="10" xfId="90" applyNumberFormat="1" applyFont="1" applyFill="1" applyBorder="1" applyAlignment="1">
      <alignment horizontal="left"/>
    </xf>
    <xf numFmtId="1" fontId="43" fillId="0" borderId="0" xfId="90" applyNumberFormat="1" applyFont="1" applyAlignment="1">
      <alignment horizontal="left"/>
    </xf>
    <xf numFmtId="1" fontId="44" fillId="0" borderId="0" xfId="90" applyNumberFormat="1" applyFont="1" applyFill="1" applyAlignment="1">
      <alignment horizontal="left" vertical="center"/>
    </xf>
    <xf numFmtId="169" fontId="8" fillId="26" borderId="16" xfId="90" applyNumberFormat="1" applyFont="1" applyFill="1" applyBorder="1" applyAlignment="1">
      <alignment horizontal="left"/>
    </xf>
    <xf numFmtId="3" fontId="2" fillId="0" borderId="0" xfId="0" applyNumberFormat="1" applyFont="1"/>
    <xf numFmtId="171" fontId="5" fillId="0" borderId="0" xfId="69" applyNumberFormat="1" applyFont="1" applyAlignment="1"/>
    <xf numFmtId="171" fontId="51" fillId="0" borderId="0" xfId="69" applyNumberFormat="1" applyFont="1"/>
    <xf numFmtId="171" fontId="4" fillId="0" borderId="0" xfId="69" applyNumberFormat="1" applyFont="1"/>
    <xf numFmtId="3" fontId="52" fillId="0" borderId="0" xfId="69" applyNumberFormat="1" applyFont="1" applyBorder="1" applyAlignment="1">
      <alignment horizontal="right"/>
    </xf>
    <xf numFmtId="3" fontId="4" fillId="24" borderId="10" xfId="90" applyNumberFormat="1" applyFont="1" applyFill="1" applyBorder="1" applyAlignment="1">
      <alignment horizontal="right"/>
    </xf>
    <xf numFmtId="0" fontId="52" fillId="0" borderId="0" xfId="0" applyFont="1" applyAlignment="1">
      <alignment horizontal="left"/>
    </xf>
    <xf numFmtId="3" fontId="52" fillId="0" borderId="0" xfId="69" applyNumberFormat="1" applyFont="1" applyAlignment="1">
      <alignment horizontal="right"/>
    </xf>
    <xf numFmtId="3" fontId="52" fillId="0" borderId="17" xfId="69" applyNumberFormat="1" applyFont="1" applyBorder="1" applyAlignment="1">
      <alignment horizontal="right"/>
    </xf>
    <xf numFmtId="169" fontId="8" fillId="26" borderId="18" xfId="90" applyNumberFormat="1" applyFont="1" applyFill="1" applyBorder="1" applyAlignment="1">
      <alignment horizontal="center"/>
    </xf>
    <xf numFmtId="0" fontId="52" fillId="0" borderId="20" xfId="0" applyFont="1" applyBorder="1" applyAlignment="1">
      <alignment horizontal="left" indent="1"/>
    </xf>
    <xf numFmtId="0" fontId="52" fillId="0" borderId="19" xfId="0" applyFont="1" applyBorder="1" applyAlignment="1">
      <alignment horizontal="left" indent="1"/>
    </xf>
    <xf numFmtId="3" fontId="52" fillId="0" borderId="20" xfId="69" applyNumberFormat="1" applyFont="1" applyBorder="1" applyAlignment="1">
      <alignment horizontal="right"/>
    </xf>
    <xf numFmtId="3" fontId="52" fillId="0" borderId="19" xfId="69" applyNumberFormat="1" applyFont="1" applyBorder="1" applyAlignment="1">
      <alignment horizontal="right"/>
    </xf>
    <xf numFmtId="3" fontId="4" fillId="24" borderId="0" xfId="90" applyNumberFormat="1" applyFont="1" applyFill="1" applyBorder="1" applyAlignment="1">
      <alignment horizontal="right"/>
    </xf>
    <xf numFmtId="0" fontId="2" fillId="27" borderId="0" xfId="0" applyFont="1" applyFill="1"/>
    <xf numFmtId="1" fontId="11" fillId="27" borderId="0" xfId="0" applyNumberFormat="1" applyFont="1" applyFill="1" applyAlignment="1">
      <alignment horizontal="center"/>
    </xf>
    <xf numFmtId="1" fontId="43" fillId="27" borderId="0" xfId="90" applyNumberFormat="1" applyFont="1" applyFill="1" applyAlignment="1">
      <alignment horizontal="left"/>
    </xf>
    <xf numFmtId="1" fontId="44" fillId="27" borderId="0" xfId="90" applyNumberFormat="1" applyFont="1" applyFill="1" applyAlignment="1">
      <alignment horizontal="left" vertical="center"/>
    </xf>
    <xf numFmtId="170" fontId="13" fillId="27" borderId="0" xfId="90" applyNumberFormat="1" applyFont="1" applyFill="1" applyAlignment="1">
      <alignment horizontal="left" vertical="center" indent="9"/>
    </xf>
    <xf numFmtId="1" fontId="4" fillId="27" borderId="0" xfId="90" applyNumberFormat="1" applyFont="1" applyFill="1" applyAlignment="1">
      <alignment horizontal="left" vertical="center"/>
    </xf>
    <xf numFmtId="3" fontId="2" fillId="27" borderId="0" xfId="0" applyNumberFormat="1" applyFont="1" applyFill="1"/>
    <xf numFmtId="3" fontId="52" fillId="27" borderId="20" xfId="69" applyNumberFormat="1" applyFont="1" applyFill="1" applyBorder="1" applyAlignment="1">
      <alignment horizontal="right"/>
    </xf>
    <xf numFmtId="0" fontId="4" fillId="27" borderId="0" xfId="0" applyFont="1" applyFill="1" applyAlignment="1">
      <alignment horizontal="center" vertical="center"/>
    </xf>
    <xf numFmtId="171" fontId="2" fillId="27" borderId="0" xfId="69" applyNumberFormat="1" applyFont="1" applyFill="1"/>
    <xf numFmtId="0" fontId="53" fillId="27" borderId="20" xfId="0" applyFont="1" applyFill="1" applyBorder="1" applyAlignment="1">
      <alignment horizontal="left"/>
    </xf>
    <xf numFmtId="3" fontId="52" fillId="27" borderId="0" xfId="69" applyNumberFormat="1" applyFont="1" applyFill="1" applyBorder="1" applyAlignment="1">
      <alignment horizontal="right"/>
    </xf>
    <xf numFmtId="0" fontId="52" fillId="27" borderId="20" xfId="0" applyFont="1" applyFill="1" applyBorder="1" applyAlignment="1">
      <alignment horizontal="left" indent="1"/>
    </xf>
    <xf numFmtId="3" fontId="52" fillId="33" borderId="0" xfId="69" applyNumberFormat="1" applyFont="1" applyFill="1" applyAlignment="1">
      <alignment horizontal="right"/>
    </xf>
    <xf numFmtId="3" fontId="52" fillId="33" borderId="0" xfId="69" applyNumberFormat="1" applyFont="1" applyFill="1" applyBorder="1" applyAlignment="1">
      <alignment horizontal="right"/>
    </xf>
    <xf numFmtId="3" fontId="52" fillId="33" borderId="17" xfId="69" applyNumberFormat="1" applyFont="1" applyFill="1" applyBorder="1" applyAlignment="1">
      <alignment horizontal="right"/>
    </xf>
    <xf numFmtId="166" fontId="2" fillId="27" borderId="0" xfId="90" applyNumberFormat="1" applyFont="1" applyFill="1"/>
    <xf numFmtId="0" fontId="2" fillId="0" borderId="0" xfId="0" applyFont="1" applyAlignment="1">
      <alignment vertical="center"/>
    </xf>
    <xf numFmtId="166" fontId="2" fillId="24" borderId="10" xfId="90" applyNumberFormat="1" applyFont="1" applyFill="1" applyBorder="1"/>
    <xf numFmtId="166" fontId="2" fillId="0" borderId="10" xfId="90" applyNumberFormat="1" applyFont="1" applyFill="1" applyBorder="1"/>
    <xf numFmtId="1" fontId="2" fillId="0" borderId="0" xfId="0" applyNumberFormat="1" applyFont="1"/>
    <xf numFmtId="166" fontId="2" fillId="0" borderId="0" xfId="0" applyNumberFormat="1" applyFont="1"/>
    <xf numFmtId="166" fontId="2" fillId="24" borderId="11" xfId="90" applyNumberFormat="1" applyFont="1" applyFill="1" applyBorder="1"/>
    <xf numFmtId="166" fontId="2" fillId="24" borderId="11" xfId="90" applyNumberFormat="1" applyFont="1" applyFill="1" applyBorder="1" applyAlignment="1">
      <alignment horizontal="center"/>
    </xf>
    <xf numFmtId="166" fontId="2" fillId="0" borderId="11" xfId="90" applyNumberFormat="1" applyFont="1" applyFill="1" applyBorder="1"/>
    <xf numFmtId="166" fontId="2" fillId="0" borderId="11" xfId="90" applyNumberFormat="1" applyFont="1" applyFill="1" applyBorder="1" applyAlignment="1">
      <alignment horizontal="center"/>
    </xf>
    <xf numFmtId="169" fontId="55" fillId="34" borderId="21" xfId="90" applyNumberFormat="1" applyFont="1" applyFill="1" applyBorder="1" applyAlignment="1">
      <alignment horizontal="center"/>
    </xf>
    <xf numFmtId="169" fontId="55" fillId="34" borderId="0" xfId="90" applyNumberFormat="1" applyFont="1" applyFill="1" applyBorder="1" applyAlignment="1">
      <alignment horizontal="center"/>
    </xf>
    <xf numFmtId="3" fontId="56" fillId="0" borderId="0" xfId="70" applyNumberFormat="1" applyFont="1" applyFill="1" applyBorder="1" applyAlignment="1">
      <alignment horizontal="right"/>
    </xf>
    <xf numFmtId="3" fontId="4" fillId="35" borderId="0" xfId="90" applyNumberFormat="1" applyFont="1" applyFill="1" applyBorder="1" applyAlignment="1">
      <alignment horizontal="right"/>
    </xf>
    <xf numFmtId="3" fontId="52" fillId="27" borderId="20" xfId="70" applyNumberFormat="1" applyFont="1" applyFill="1" applyBorder="1" applyAlignment="1">
      <alignment horizontal="right"/>
    </xf>
    <xf numFmtId="2" fontId="54" fillId="0" borderId="0" xfId="92" applyNumberFormat="1"/>
    <xf numFmtId="165" fontId="33" fillId="0" borderId="0" xfId="0" quotePrefix="1" applyNumberFormat="1" applyFont="1" applyAlignment="1">
      <alignment horizontal="left" wrapText="1"/>
    </xf>
    <xf numFmtId="1" fontId="4" fillId="0" borderId="0" xfId="90" applyNumberFormat="1" applyFont="1" applyFill="1" applyAlignment="1">
      <alignment horizontal="left" vertical="center"/>
    </xf>
  </cellXfs>
  <cellStyles count="93">
    <cellStyle name="‡" xfId="1" xr:uid="{00000000-0005-0000-0000-000000000000}"/>
    <cellStyle name="20% - Ênfase1" xfId="2" builtinId="30" customBuiltin="1"/>
    <cellStyle name="20% - Ênfase1 2" xfId="3" xr:uid="{00000000-0005-0000-0000-000002000000}"/>
    <cellStyle name="20% - Ênfase2" xfId="4" builtinId="34" customBuiltin="1"/>
    <cellStyle name="20% - Ênfase2 2" xfId="5" xr:uid="{00000000-0005-0000-0000-000004000000}"/>
    <cellStyle name="20% - Ênfase3" xfId="6" builtinId="38" customBuiltin="1"/>
    <cellStyle name="20% - Ênfase3 2" xfId="7" xr:uid="{00000000-0005-0000-0000-000006000000}"/>
    <cellStyle name="20% - Ênfase4" xfId="8" builtinId="42" customBuiltin="1"/>
    <cellStyle name="20% - Ênfase4 2" xfId="9" xr:uid="{00000000-0005-0000-0000-000008000000}"/>
    <cellStyle name="20% - Ênfase5" xfId="10" builtinId="46" customBuiltin="1"/>
    <cellStyle name="20% - Ênfase5 2" xfId="11" xr:uid="{00000000-0005-0000-0000-00000A000000}"/>
    <cellStyle name="20% - Ênfase6" xfId="12" builtinId="50" customBuiltin="1"/>
    <cellStyle name="20% - Ênfase6 2" xfId="13" xr:uid="{00000000-0005-0000-0000-00000C000000}"/>
    <cellStyle name="40% - Ênfase1" xfId="14" builtinId="31" customBuiltin="1"/>
    <cellStyle name="40% - Ênfase1 2" xfId="15" xr:uid="{00000000-0005-0000-0000-00000E000000}"/>
    <cellStyle name="40% - Ênfase2" xfId="16" builtinId="35" customBuiltin="1"/>
    <cellStyle name="40% - Ênfase2 2" xfId="17" xr:uid="{00000000-0005-0000-0000-000010000000}"/>
    <cellStyle name="40% - Ênfase3" xfId="18" builtinId="39" customBuiltin="1"/>
    <cellStyle name="40% - Ênfase3 2" xfId="19" xr:uid="{00000000-0005-0000-0000-000012000000}"/>
    <cellStyle name="40% - Ênfase4" xfId="20" builtinId="43" customBuiltin="1"/>
    <cellStyle name="40% - Ênfase4 2" xfId="21" xr:uid="{00000000-0005-0000-0000-000014000000}"/>
    <cellStyle name="40% - Ênfase5" xfId="22" builtinId="47" customBuiltin="1"/>
    <cellStyle name="40% - Ênfase5 2" xfId="23" xr:uid="{00000000-0005-0000-0000-000016000000}"/>
    <cellStyle name="40% - Ênfase6" xfId="24" builtinId="51" customBuiltin="1"/>
    <cellStyle name="40% - Ênfase6 2" xfId="25" xr:uid="{00000000-0005-0000-0000-000018000000}"/>
    <cellStyle name="60% - Ênfase1" xfId="26" builtinId="32" customBuiltin="1"/>
    <cellStyle name="60% - Ênfase1 2" xfId="27" xr:uid="{00000000-0005-0000-0000-00001A000000}"/>
    <cellStyle name="60% - Ênfase2" xfId="28" builtinId="36" customBuiltin="1"/>
    <cellStyle name="60% - Ênfase2 2" xfId="29" xr:uid="{00000000-0005-0000-0000-00001C000000}"/>
    <cellStyle name="60% - Ênfase3" xfId="30" builtinId="40" customBuiltin="1"/>
    <cellStyle name="60% - Ênfase3 2" xfId="31" xr:uid="{00000000-0005-0000-0000-00001E000000}"/>
    <cellStyle name="60% - Ênfase4" xfId="32" builtinId="44" customBuiltin="1"/>
    <cellStyle name="60% - Ênfase4 2" xfId="33" xr:uid="{00000000-0005-0000-0000-000020000000}"/>
    <cellStyle name="60% - Ênfase5" xfId="34" builtinId="48" customBuiltin="1"/>
    <cellStyle name="60% - Ênfase5 2" xfId="35" xr:uid="{00000000-0005-0000-0000-000022000000}"/>
    <cellStyle name="60% - Ênfase6" xfId="36" builtinId="52" customBuiltin="1"/>
    <cellStyle name="60% - Ênfase6 2" xfId="37" xr:uid="{00000000-0005-0000-0000-000024000000}"/>
    <cellStyle name="Bom" xfId="38" builtinId="26" customBuiltin="1"/>
    <cellStyle name="Bom 2" xfId="39" xr:uid="{00000000-0005-0000-0000-000026000000}"/>
    <cellStyle name="Cálculo" xfId="40" builtinId="22" customBuiltin="1"/>
    <cellStyle name="Cálculo 2" xfId="41" xr:uid="{00000000-0005-0000-0000-000028000000}"/>
    <cellStyle name="Célula de Verificação" xfId="42" builtinId="23" customBuiltin="1"/>
    <cellStyle name="Célula de Verificação 2" xfId="43" xr:uid="{00000000-0005-0000-0000-00002A000000}"/>
    <cellStyle name="Célula Vinculada" xfId="44" builtinId="24" customBuiltin="1"/>
    <cellStyle name="Célula Vinculada 2" xfId="45" xr:uid="{00000000-0005-0000-0000-00002C000000}"/>
    <cellStyle name="Ênfase1" xfId="46" builtinId="29" customBuiltin="1"/>
    <cellStyle name="Ênfase1 2" xfId="47" xr:uid="{00000000-0005-0000-0000-00002E000000}"/>
    <cellStyle name="Ênfase2" xfId="48" builtinId="33" customBuiltin="1"/>
    <cellStyle name="Ênfase2 2" xfId="49" xr:uid="{00000000-0005-0000-0000-000030000000}"/>
    <cellStyle name="Ênfase3" xfId="50" builtinId="37" customBuiltin="1"/>
    <cellStyle name="Ênfase3 2" xfId="51" xr:uid="{00000000-0005-0000-0000-000032000000}"/>
    <cellStyle name="Ênfase4" xfId="52" builtinId="41" customBuiltin="1"/>
    <cellStyle name="Ênfase4 2" xfId="53" xr:uid="{00000000-0005-0000-0000-000034000000}"/>
    <cellStyle name="Ênfase5" xfId="54" builtinId="45" customBuiltin="1"/>
    <cellStyle name="Ênfase5 2" xfId="55" xr:uid="{00000000-0005-0000-0000-000036000000}"/>
    <cellStyle name="Ênfase6" xfId="56" builtinId="49" customBuiltin="1"/>
    <cellStyle name="Ênfase6 2" xfId="57" xr:uid="{00000000-0005-0000-0000-000038000000}"/>
    <cellStyle name="Entrada" xfId="58" builtinId="20" customBuiltin="1"/>
    <cellStyle name="Entrada 2" xfId="59" xr:uid="{00000000-0005-0000-0000-00003A000000}"/>
    <cellStyle name="Hiperlink" xfId="92" builtinId="8"/>
    <cellStyle name="Incorreto 2" xfId="61" xr:uid="{00000000-0005-0000-0000-00003C000000}"/>
    <cellStyle name="Neutra 2" xfId="63" xr:uid="{00000000-0005-0000-0000-00003E000000}"/>
    <cellStyle name="Neutro" xfId="62" builtinId="28" customBuiltin="1"/>
    <cellStyle name="Normal" xfId="0" builtinId="0"/>
    <cellStyle name="Normal 2" xfId="64" xr:uid="{00000000-0005-0000-0000-000040000000}"/>
    <cellStyle name="Normal 3" xfId="65" xr:uid="{00000000-0005-0000-0000-000041000000}"/>
    <cellStyle name="Normal 4" xfId="66" xr:uid="{00000000-0005-0000-0000-000042000000}"/>
    <cellStyle name="Nota" xfId="67" builtinId="10" customBuiltin="1"/>
    <cellStyle name="Nota 2" xfId="68" xr:uid="{00000000-0005-0000-0000-000044000000}"/>
    <cellStyle name="Porcentagem" xfId="69" builtinId="5"/>
    <cellStyle name="Porcentagem 2" xfId="70" xr:uid="{00000000-0005-0000-0000-000046000000}"/>
    <cellStyle name="Porcentagem 3" xfId="71" xr:uid="{00000000-0005-0000-0000-000047000000}"/>
    <cellStyle name="Ruim" xfId="60" builtinId="27" customBuiltin="1"/>
    <cellStyle name="Saída" xfId="72" builtinId="21" customBuiltin="1"/>
    <cellStyle name="Saída 2" xfId="73" xr:uid="{00000000-0005-0000-0000-000049000000}"/>
    <cellStyle name="Texto de Aviso" xfId="74" builtinId="11" customBuiltin="1"/>
    <cellStyle name="Texto de Aviso 2" xfId="75" xr:uid="{00000000-0005-0000-0000-00004B000000}"/>
    <cellStyle name="Texto Explicativo" xfId="76" builtinId="53" customBuiltin="1"/>
    <cellStyle name="Texto Explicativo 2" xfId="77" xr:uid="{00000000-0005-0000-0000-00004D000000}"/>
    <cellStyle name="Título" xfId="78" builtinId="15" customBuiltin="1"/>
    <cellStyle name="Título 1" xfId="79" builtinId="16" customBuiltin="1"/>
    <cellStyle name="Título 1 2" xfId="80" xr:uid="{00000000-0005-0000-0000-000050000000}"/>
    <cellStyle name="Título 2" xfId="81" builtinId="17" customBuiltin="1"/>
    <cellStyle name="Título 2 2" xfId="82" xr:uid="{00000000-0005-0000-0000-000052000000}"/>
    <cellStyle name="Título 3" xfId="83" builtinId="18" customBuiltin="1"/>
    <cellStyle name="Título 3 2" xfId="84" xr:uid="{00000000-0005-0000-0000-000054000000}"/>
    <cellStyle name="Título 4" xfId="85" builtinId="19" customBuiltin="1"/>
    <cellStyle name="Título 4 2" xfId="86" xr:uid="{00000000-0005-0000-0000-000056000000}"/>
    <cellStyle name="Título 5" xfId="87" xr:uid="{00000000-0005-0000-0000-000057000000}"/>
    <cellStyle name="Total" xfId="88" builtinId="25" customBuiltin="1"/>
    <cellStyle name="Total 2" xfId="89" xr:uid="{00000000-0005-0000-0000-000059000000}"/>
    <cellStyle name="Vírgula" xfId="90" builtinId="3"/>
    <cellStyle name="Vírgula 2" xfId="91" xr:uid="{00000000-0005-0000-0000-00005B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producao_m3_total!$B$6</c:f>
              <c:strCache>
                <c:ptCount val="1"/>
                <c:pt idx="0">
                  <c:v>Produção mensal de biodiesel (m³)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producao_m3_total!$C$7:$V$7</c:f>
              <c:numCache>
                <c:formatCode>0_);\(0\)</c:formatCode>
                <c:ptCount val="2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  <c:pt idx="15">
                  <c:v>2020</c:v>
                </c:pt>
                <c:pt idx="16">
                  <c:v>2021</c:v>
                </c:pt>
                <c:pt idx="17">
                  <c:v>2022</c:v>
                </c:pt>
                <c:pt idx="18">
                  <c:v>2023</c:v>
                </c:pt>
                <c:pt idx="19">
                  <c:v>2024</c:v>
                </c:pt>
              </c:numCache>
            </c:numRef>
          </c:cat>
          <c:val>
            <c:numRef>
              <c:f>producao_m3_total!$C$20:$V$20</c:f>
              <c:numCache>
                <c:formatCode>#,##0</c:formatCode>
                <c:ptCount val="20"/>
                <c:pt idx="0">
                  <c:v>736.15956521739133</c:v>
                </c:pt>
                <c:pt idx="1">
                  <c:v>69001.981</c:v>
                </c:pt>
                <c:pt idx="2">
                  <c:v>404329.14</c:v>
                </c:pt>
                <c:pt idx="3">
                  <c:v>1167128.415</c:v>
                </c:pt>
                <c:pt idx="4">
                  <c:v>1608448.4170000001</c:v>
                </c:pt>
                <c:pt idx="5">
                  <c:v>2386398.5179999997</c:v>
                </c:pt>
                <c:pt idx="6">
                  <c:v>2672759.9180000001</c:v>
                </c:pt>
                <c:pt idx="7">
                  <c:v>2717483.4889999996</c:v>
                </c:pt>
                <c:pt idx="8">
                  <c:v>2917488.2689999999</c:v>
                </c:pt>
                <c:pt idx="9">
                  <c:v>3422209.8970000008</c:v>
                </c:pt>
                <c:pt idx="10">
                  <c:v>3937268.5340000005</c:v>
                </c:pt>
                <c:pt idx="11">
                  <c:v>3801338.9980000006</c:v>
                </c:pt>
                <c:pt idx="12">
                  <c:v>4291293.7719999989</c:v>
                </c:pt>
                <c:pt idx="13">
                  <c:v>5350036.398</c:v>
                </c:pt>
                <c:pt idx="14">
                  <c:v>5901104.3539999984</c:v>
                </c:pt>
                <c:pt idx="15">
                  <c:v>6432036.5940000024</c:v>
                </c:pt>
                <c:pt idx="16">
                  <c:v>6758382.3720000004</c:v>
                </c:pt>
                <c:pt idx="17">
                  <c:v>6254710.2699999996</c:v>
                </c:pt>
                <c:pt idx="18">
                  <c:v>7527659</c:v>
                </c:pt>
                <c:pt idx="19">
                  <c:v>7564715.0419999994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A8-4E49-83D1-1F8B56AB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632113976"/>
        <c:axId val="632115936"/>
      </c:barChart>
      <c:catAx>
        <c:axId val="632113976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5936"/>
        <c:crosses val="autoZero"/>
        <c:auto val="1"/>
        <c:lblAlgn val="ctr"/>
        <c:lblOffset val="100"/>
        <c:noMultiLvlLbl val="0"/>
      </c:catAx>
      <c:valAx>
        <c:axId val="6321159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632113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Participação regional na produção de biodiesel (2024</a:t>
            </a:r>
            <a:r>
              <a:rPr lang="pt-BR" sz="1050" b="1" i="0" u="none" strike="noStrike" baseline="0">
                <a:effectLst/>
              </a:rPr>
              <a:t>2024 </a:t>
            </a:r>
            <a:r>
              <a:rPr lang="pt-BR" sz="1050" b="0" i="0" u="none" strike="noStrike" baseline="0">
                <a:effectLst/>
              </a:rPr>
              <a:t>53.535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242.698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40.554</a:t>
            </a:r>
            <a:r>
              <a:rPr lang="pt-BR" sz="1050" b="1" i="0" u="none" strike="noStrike" baseline="0"/>
              <a:t> </a:t>
            </a:r>
            <a:r>
              <a:rPr lang="pt-BR" sz="1050" b="0" i="0" u="none" strike="noStrike" baseline="0">
                <a:effectLst/>
              </a:rPr>
              <a:t>264.605</a:t>
            </a:r>
            <a:r>
              <a:rPr lang="pt-BR" sz="1050" b="1" i="0" u="none" strike="noStrike" baseline="0"/>
              <a:t> </a:t>
            </a:r>
            <a:r>
              <a:rPr lang="pt-BR" sz="1050" b="1" i="0" u="none" strike="noStrike" baseline="0">
                <a:effectLst/>
              </a:rPr>
              <a:t>601.392</a:t>
            </a:r>
            <a:r>
              <a:rPr lang="pt-BR" sz="1050" b="1" i="0" u="none" strike="noStrike" baseline="0"/>
              <a:t> </a:t>
            </a:r>
            <a:r>
              <a:rPr lang="pt-BR"/>
              <a:t>)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spPr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chemeClr val="accent1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7857-4AD4-BC06-34A920E880BD}"/>
              </c:ext>
            </c:extLst>
          </c:dPt>
          <c:dPt>
            <c:idx val="1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7857-4AD4-BC06-34A920E880BD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7857-4AD4-BC06-34A920E880BD}"/>
              </c:ext>
            </c:extLst>
          </c:dPt>
          <c:dPt>
            <c:idx val="3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7857-4AD4-BC06-34A920E880BD}"/>
              </c:ext>
            </c:extLst>
          </c:dPt>
          <c:dPt>
            <c:idx val="4"/>
            <c:bubble3D val="0"/>
            <c:spPr>
              <a:solidFill>
                <a:schemeClr val="bg1">
                  <a:lumMod val="85000"/>
                </a:scheme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7857-4AD4-BC06-34A920E880BD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producao_m3_regiao!$A$34:$A$37</c:f>
              <c:strCache>
                <c:ptCount val="4"/>
                <c:pt idx="0">
                  <c:v>Nordeste</c:v>
                </c:pt>
                <c:pt idx="1">
                  <c:v>Norte/Centro-Oeste</c:v>
                </c:pt>
                <c:pt idx="2">
                  <c:v>Sudeste</c:v>
                </c:pt>
                <c:pt idx="3">
                  <c:v>Sul</c:v>
                </c:pt>
              </c:strCache>
            </c:strRef>
          </c:cat>
          <c:val>
            <c:numRef>
              <c:f>producao_m3_regiao!$D$34:$D$37</c:f>
              <c:numCache>
                <c:formatCode>#,##0</c:formatCode>
                <c:ptCount val="4"/>
                <c:pt idx="0">
                  <c:v>651868.02</c:v>
                </c:pt>
                <c:pt idx="1">
                  <c:v>3369834.7150000003</c:v>
                </c:pt>
                <c:pt idx="2">
                  <c:v>460479.73600000003</c:v>
                </c:pt>
                <c:pt idx="3">
                  <c:v>3082532.5710000005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857-4AD4-BC06-34A920E88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7476304228738"/>
          <c:y val="3.3921728416231894E-2"/>
          <c:w val="0.86742081394427073"/>
          <c:h val="0.7551067559529294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numRef>
              <c:f>entrega_venda_m3!$C$7:$S$7</c:f>
              <c:numCache>
                <c:formatCode>0_);\(0\)</c:formatCode>
                <c:ptCount val="17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  <c:pt idx="14">
                  <c:v>2022</c:v>
                </c:pt>
                <c:pt idx="15">
                  <c:v>2023</c:v>
                </c:pt>
                <c:pt idx="16">
                  <c:v>2024</c:v>
                </c:pt>
              </c:numCache>
            </c:numRef>
          </c:cat>
          <c:val>
            <c:numRef>
              <c:f>entrega_venda_m3!$C$20:$S$20</c:f>
              <c:numCache>
                <c:formatCode>#,##0</c:formatCode>
                <c:ptCount val="17"/>
                <c:pt idx="0">
                  <c:v>740750</c:v>
                </c:pt>
                <c:pt idx="1">
                  <c:v>1479892</c:v>
                </c:pt>
                <c:pt idx="2">
                  <c:v>2318874</c:v>
                </c:pt>
                <c:pt idx="3">
                  <c:v>2567704</c:v>
                </c:pt>
                <c:pt idx="4">
                  <c:v>2618620</c:v>
                </c:pt>
                <c:pt idx="5">
                  <c:v>2851046</c:v>
                </c:pt>
                <c:pt idx="6">
                  <c:v>3272260</c:v>
                </c:pt>
                <c:pt idx="7">
                  <c:v>3829025.3290000004</c:v>
                </c:pt>
                <c:pt idx="8">
                  <c:v>3775869.7120000003</c:v>
                </c:pt>
                <c:pt idx="9">
                  <c:v>4076755.2880000006</c:v>
                </c:pt>
                <c:pt idx="10">
                  <c:v>5293930.5049999999</c:v>
                </c:pt>
                <c:pt idx="11">
                  <c:v>5873557.8249999993</c:v>
                </c:pt>
                <c:pt idx="12">
                  <c:v>6404629.5369999995</c:v>
                </c:pt>
                <c:pt idx="13">
                  <c:v>6810363.932</c:v>
                </c:pt>
                <c:pt idx="14">
                  <c:v>6193857.3110000007</c:v>
                </c:pt>
                <c:pt idx="15">
                  <c:v>7403437.1510000005</c:v>
                </c:pt>
                <c:pt idx="16">
                  <c:v>7614514.2559999991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B8-4D1D-832B-DD615701D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754310400"/>
        <c:axId val="754303736"/>
      </c:barChart>
      <c:catAx>
        <c:axId val="754310400"/>
        <c:scaling>
          <c:orientation val="minMax"/>
        </c:scaling>
        <c:delete val="0"/>
        <c:axPos val="b"/>
        <c:numFmt formatCode="0_);\(0\)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03736"/>
        <c:crosses val="autoZero"/>
        <c:auto val="1"/>
        <c:lblAlgn val="ctr"/>
        <c:lblOffset val="100"/>
        <c:noMultiLvlLbl val="0"/>
      </c:catAx>
      <c:valAx>
        <c:axId val="7543037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  <a:prstDash val="sysDot"/>
            </a:ln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75431040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7391" name="Picture 4">
          <a:extLst>
            <a:ext uri="{FF2B5EF4-FFF2-40B4-BE49-F238E27FC236}">
              <a16:creationId xmlns:a16="http://schemas.microsoft.com/office/drawing/2014/main" id="{00000000-0008-0000-0000-00009FF1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161925</xdr:rowOff>
    </xdr:from>
    <xdr:to>
      <xdr:col>1</xdr:col>
      <xdr:colOff>847725</xdr:colOff>
      <xdr:row>2</xdr:row>
      <xdr:rowOff>171450</xdr:rowOff>
    </xdr:to>
    <xdr:pic>
      <xdr:nvPicPr>
        <xdr:cNvPr id="121400" name="Picture 4">
          <a:extLst>
            <a:ext uri="{FF2B5EF4-FFF2-40B4-BE49-F238E27FC236}">
              <a16:creationId xmlns:a16="http://schemas.microsoft.com/office/drawing/2014/main" id="{00000000-0008-0000-0100-000038DA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61912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1061491" name="Picture 1">
          <a:extLst>
            <a:ext uri="{FF2B5EF4-FFF2-40B4-BE49-F238E27FC236}">
              <a16:creationId xmlns:a16="http://schemas.microsoft.com/office/drawing/2014/main" id="{00000000-0008-0000-0200-00007332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275747</xdr:colOff>
      <xdr:row>22</xdr:row>
      <xdr:rowOff>1903</xdr:rowOff>
    </xdr:from>
    <xdr:to>
      <xdr:col>14</xdr:col>
      <xdr:colOff>440531</xdr:colOff>
      <xdr:row>45</xdr:row>
      <xdr:rowOff>23813</xdr:rowOff>
    </xdr:to>
    <xdr:graphicFrame macro="">
      <xdr:nvGraphicFramePr>
        <xdr:cNvPr id="1061493" name="Gráfico 1">
          <a:extLst>
            <a:ext uri="{FF2B5EF4-FFF2-40B4-BE49-F238E27FC236}">
              <a16:creationId xmlns:a16="http://schemas.microsoft.com/office/drawing/2014/main" id="{00000000-0008-0000-0200-000075321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98619</xdr:colOff>
      <xdr:row>1</xdr:row>
      <xdr:rowOff>6725</xdr:rowOff>
    </xdr:from>
    <xdr:to>
      <xdr:col>1</xdr:col>
      <xdr:colOff>974911</xdr:colOff>
      <xdr:row>3</xdr:row>
      <xdr:rowOff>167913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6201" t="15659" r="20001" b="14729"/>
        <a:stretch/>
      </xdr:blipFill>
      <xdr:spPr>
        <a:xfrm>
          <a:off x="233090" y="163607"/>
          <a:ext cx="876292" cy="7102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</xdr:row>
      <xdr:rowOff>0</xdr:rowOff>
    </xdr:from>
    <xdr:to>
      <xdr:col>1</xdr:col>
      <xdr:colOff>866775</xdr:colOff>
      <xdr:row>1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5FF44EA-0903-425A-BD0E-85C3734F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2420" y="171450"/>
          <a:ext cx="6858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317218</xdr:colOff>
      <xdr:row>1</xdr:row>
      <xdr:rowOff>21013</xdr:rowOff>
    </xdr:from>
    <xdr:to>
      <xdr:col>1</xdr:col>
      <xdr:colOff>92868</xdr:colOff>
      <xdr:row>4</xdr:row>
      <xdr:rowOff>16670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06E4FA2-BEF2-4272-820D-6EDFE032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317218" y="187701"/>
          <a:ext cx="1075813" cy="7495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43</xdr:row>
      <xdr:rowOff>28096</xdr:rowOff>
    </xdr:from>
    <xdr:to>
      <xdr:col>6</xdr:col>
      <xdr:colOff>110490</xdr:colOff>
      <xdr:row>67</xdr:row>
      <xdr:rowOff>83341</xdr:rowOff>
    </xdr:to>
    <xdr:graphicFrame macro="">
      <xdr:nvGraphicFramePr>
        <xdr:cNvPr id="5" name="Gráfico 2">
          <a:extLst>
            <a:ext uri="{FF2B5EF4-FFF2-40B4-BE49-F238E27FC236}">
              <a16:creationId xmlns:a16="http://schemas.microsoft.com/office/drawing/2014/main" id="{348524C7-76AC-4B36-8DF8-CE78994B5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161925</xdr:rowOff>
    </xdr:from>
    <xdr:to>
      <xdr:col>1</xdr:col>
      <xdr:colOff>638175</xdr:colOff>
      <xdr:row>3</xdr:row>
      <xdr:rowOff>47625</xdr:rowOff>
    </xdr:to>
    <xdr:pic>
      <xdr:nvPicPr>
        <xdr:cNvPr id="125412" name="Picture 4">
          <a:extLst>
            <a:ext uri="{FF2B5EF4-FFF2-40B4-BE49-F238E27FC236}">
              <a16:creationId xmlns:a16="http://schemas.microsoft.com/office/drawing/2014/main" id="{00000000-0008-0000-0300-0000E4E9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" y="161925"/>
          <a:ext cx="5905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123825</xdr:rowOff>
    </xdr:from>
    <xdr:to>
      <xdr:col>1</xdr:col>
      <xdr:colOff>790575</xdr:colOff>
      <xdr:row>4</xdr:row>
      <xdr:rowOff>85725</xdr:rowOff>
    </xdr:to>
    <xdr:pic>
      <xdr:nvPicPr>
        <xdr:cNvPr id="120375" name="Picture 1">
          <a:extLst>
            <a:ext uri="{FF2B5EF4-FFF2-40B4-BE49-F238E27FC236}">
              <a16:creationId xmlns:a16="http://schemas.microsoft.com/office/drawing/2014/main" id="{00000000-0008-0000-0400-000037D6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0"/>
          <a:ext cx="657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551974</xdr:colOff>
      <xdr:row>24</xdr:row>
      <xdr:rowOff>19050</xdr:rowOff>
    </xdr:from>
    <xdr:to>
      <xdr:col>13</xdr:col>
      <xdr:colOff>428624</xdr:colOff>
      <xdr:row>46</xdr:row>
      <xdr:rowOff>15716</xdr:rowOff>
    </xdr:to>
    <xdr:graphicFrame macro="">
      <xdr:nvGraphicFramePr>
        <xdr:cNvPr id="147115" name="Gráfico 2">
          <a:extLst>
            <a:ext uri="{FF2B5EF4-FFF2-40B4-BE49-F238E27FC236}">
              <a16:creationId xmlns:a16="http://schemas.microsoft.com/office/drawing/2014/main" id="{00000000-0008-0000-0700-0000AB3E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89651</xdr:colOff>
      <xdr:row>1</xdr:row>
      <xdr:rowOff>8966</xdr:rowOff>
    </xdr:from>
    <xdr:to>
      <xdr:col>1</xdr:col>
      <xdr:colOff>1006848</xdr:colOff>
      <xdr:row>3</xdr:row>
      <xdr:rowOff>170154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6201" t="15659" r="20001" b="14729"/>
        <a:stretch/>
      </xdr:blipFill>
      <xdr:spPr>
        <a:xfrm>
          <a:off x="224122" y="165848"/>
          <a:ext cx="907672" cy="7102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hyperlink" Target="https://www.gov.br/anp/pt-br/centrais-de-conteudo/paineis-dinamicos-da-anp/paineis-e-mapa-dinamicos-de-produtores-de-combustiveis-e-derivados/painel-dinamico-de-produtores-de-biodies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zoomScaleNormal="100" workbookViewId="0"/>
  </sheetViews>
  <sheetFormatPr defaultColWidth="9.109375" defaultRowHeight="13.2" x14ac:dyDescent="0.25"/>
  <cols>
    <col min="1" max="1" width="2.5546875" style="51" customWidth="1"/>
    <col min="2" max="2" width="28.88671875" style="51" bestFit="1" customWidth="1"/>
    <col min="3" max="3" width="12.44140625" style="51" bestFit="1" customWidth="1"/>
    <col min="4" max="4" width="11.109375" style="51" customWidth="1"/>
    <col min="5" max="5" width="1.5546875" style="51" customWidth="1"/>
    <col min="6" max="6" width="13.5546875" style="51" customWidth="1"/>
    <col min="7" max="7" width="12.109375" style="51" bestFit="1" customWidth="1"/>
    <col min="8" max="8" width="2" style="51" customWidth="1"/>
    <col min="9" max="9" width="15.44140625" style="51" customWidth="1"/>
    <col min="10" max="10" width="11.88671875" style="51" customWidth="1"/>
    <col min="11" max="16384" width="9.109375" style="51"/>
  </cols>
  <sheetData>
    <row r="1" spans="1:10" ht="18" customHeight="1" x14ac:dyDescent="0.4">
      <c r="A1" s="52"/>
      <c r="B1" s="71"/>
    </row>
    <row r="2" spans="1:10" ht="22.8" x14ac:dyDescent="0.4">
      <c r="A2" s="52" t="s">
        <v>0</v>
      </c>
      <c r="B2" s="71"/>
    </row>
    <row r="3" spans="1:10" ht="17.399999999999999" x14ac:dyDescent="0.25">
      <c r="A3" s="53" t="s">
        <v>1</v>
      </c>
      <c r="B3" s="71"/>
    </row>
    <row r="5" spans="1:10" ht="52.8" x14ac:dyDescent="0.25">
      <c r="B5" s="73" t="s">
        <v>2</v>
      </c>
      <c r="C5" s="78" t="s">
        <v>3</v>
      </c>
      <c r="D5" s="80" t="s">
        <v>4</v>
      </c>
      <c r="F5" s="78" t="s">
        <v>5</v>
      </c>
      <c r="G5" s="80" t="s">
        <v>6</v>
      </c>
      <c r="I5" s="78" t="s">
        <v>7</v>
      </c>
      <c r="J5" s="80" t="s">
        <v>8</v>
      </c>
    </row>
    <row r="6" spans="1:10" x14ac:dyDescent="0.25">
      <c r="B6" s="75" t="s">
        <v>9</v>
      </c>
      <c r="C6" s="76"/>
      <c r="D6" s="75"/>
      <c r="F6" s="75"/>
      <c r="G6" s="75"/>
      <c r="I6" s="75"/>
      <c r="J6" s="75"/>
    </row>
    <row r="7" spans="1:10" x14ac:dyDescent="0.25">
      <c r="B7" s="51" t="s">
        <v>10</v>
      </c>
      <c r="C7" s="72">
        <v>12723.527199292455</v>
      </c>
      <c r="D7" s="72">
        <v>12723.527199292454</v>
      </c>
      <c r="F7" s="123">
        <v>10169.243986312133</v>
      </c>
      <c r="G7" s="123">
        <v>10061.037653301888</v>
      </c>
      <c r="I7" s="123">
        <v>7912</v>
      </c>
      <c r="J7" s="123">
        <v>7449.1097924528294</v>
      </c>
    </row>
    <row r="8" spans="1:10" x14ac:dyDescent="0.25">
      <c r="B8" s="51" t="s">
        <v>11</v>
      </c>
      <c r="C8" s="72">
        <v>480.73253884725858</v>
      </c>
      <c r="D8" s="72">
        <v>489.38679245283021</v>
      </c>
      <c r="F8" s="123">
        <v>570.04365048499221</v>
      </c>
      <c r="G8" s="123">
        <v>320.61734472598727</v>
      </c>
      <c r="I8" s="123">
        <v>655</v>
      </c>
      <c r="J8" s="123">
        <v>537.62910665880963</v>
      </c>
    </row>
    <row r="9" spans="1:10" x14ac:dyDescent="0.25">
      <c r="B9" s="51" t="s">
        <v>12</v>
      </c>
      <c r="C9" s="72">
        <v>3035.0157518275814</v>
      </c>
      <c r="D9" s="72">
        <v>3152.1278455188681</v>
      </c>
      <c r="F9" s="123">
        <v>2827.146319377809</v>
      </c>
      <c r="G9" s="123">
        <v>2932.7342488207546</v>
      </c>
      <c r="I9" s="123">
        <v>2846</v>
      </c>
      <c r="J9" s="123">
        <v>2569.2371261792455</v>
      </c>
    </row>
    <row r="10" spans="1:10" x14ac:dyDescent="0.25">
      <c r="B10" s="51" t="s">
        <v>13</v>
      </c>
      <c r="C10" s="72">
        <v>3000</v>
      </c>
      <c r="D10" s="72">
        <v>2431</v>
      </c>
      <c r="F10" s="123">
        <v>600</v>
      </c>
      <c r="G10" s="123">
        <v>1681</v>
      </c>
      <c r="I10" s="123">
        <v>300</v>
      </c>
      <c r="J10" s="123">
        <v>906.90406099999973</v>
      </c>
    </row>
    <row r="11" spans="1:10" x14ac:dyDescent="0.25">
      <c r="B11" s="51" t="s">
        <v>14</v>
      </c>
      <c r="C11" s="72">
        <v>10169.243986312133</v>
      </c>
      <c r="D11" s="72">
        <v>10061.037653301884</v>
      </c>
      <c r="F11" s="123">
        <v>7912.1413174193167</v>
      </c>
      <c r="G11" s="123">
        <v>7449.1097924528312</v>
      </c>
      <c r="I11" s="123">
        <v>5721</v>
      </c>
      <c r="J11" s="123">
        <v>5417.8187712264144</v>
      </c>
    </row>
    <row r="12" spans="1:10" x14ac:dyDescent="0.25">
      <c r="B12" s="75" t="s">
        <v>15</v>
      </c>
      <c r="C12" s="77"/>
      <c r="D12" s="77"/>
      <c r="F12" s="79"/>
      <c r="G12" s="79"/>
      <c r="I12" s="79"/>
      <c r="J12" s="79"/>
    </row>
    <row r="13" spans="1:10" x14ac:dyDescent="0.25">
      <c r="B13" s="51" t="s">
        <v>16</v>
      </c>
      <c r="C13" s="72">
        <v>1561.4277122641513</v>
      </c>
      <c r="D13" s="72">
        <v>1548.2201650943398</v>
      </c>
      <c r="F13" s="123">
        <v>1224.2300783008761</v>
      </c>
      <c r="G13" s="123">
        <v>1392.4087299528303</v>
      </c>
      <c r="I13" s="123">
        <v>1016</v>
      </c>
      <c r="J13" s="123">
        <v>1416.6705566037735</v>
      </c>
    </row>
    <row r="14" spans="1:10" x14ac:dyDescent="0.25">
      <c r="B14" s="51" t="s">
        <v>17</v>
      </c>
      <c r="C14" s="72">
        <v>2285.0579583273648</v>
      </c>
      <c r="D14" s="72">
        <v>2410.5052004716981</v>
      </c>
      <c r="F14" s="123">
        <v>2128.5534325678791</v>
      </c>
      <c r="G14" s="123">
        <v>2229.994247641509</v>
      </c>
      <c r="I14" s="123">
        <v>2143</v>
      </c>
      <c r="J14" s="123">
        <v>1953.8292063679246</v>
      </c>
    </row>
    <row r="15" spans="1:10" x14ac:dyDescent="0.25">
      <c r="B15" s="51" t="s">
        <v>18</v>
      </c>
      <c r="C15" s="72">
        <v>0.29396933962264155</v>
      </c>
      <c r="D15" s="72">
        <v>3.5000000000000003E-2</v>
      </c>
      <c r="F15" s="123">
        <v>0</v>
      </c>
      <c r="G15" s="123">
        <v>3.5000000000000003E-2</v>
      </c>
      <c r="I15" s="123">
        <v>0</v>
      </c>
      <c r="J15" s="123">
        <v>0</v>
      </c>
    </row>
    <row r="16" spans="1:10" x14ac:dyDescent="0.25">
      <c r="B16" s="51" t="s">
        <v>19</v>
      </c>
      <c r="C16" s="72">
        <v>1400</v>
      </c>
      <c r="D16" s="72">
        <v>1039.6666666666667</v>
      </c>
      <c r="F16" s="123">
        <v>1100</v>
      </c>
      <c r="G16" s="123">
        <v>1039.6666666666667</v>
      </c>
      <c r="I16" s="123">
        <v>850</v>
      </c>
      <c r="J16" s="123">
        <v>1039.6666666666667</v>
      </c>
    </row>
    <row r="17" spans="2:10" x14ac:dyDescent="0.25">
      <c r="B17" s="51" t="s">
        <v>20</v>
      </c>
      <c r="C17" s="72">
        <v>1222.2555922906402</v>
      </c>
      <c r="D17" s="72">
        <v>1526.6899689465399</v>
      </c>
      <c r="F17" s="123">
        <v>1236.4652849167258</v>
      </c>
      <c r="G17" s="123">
        <v>1166.1057543238985</v>
      </c>
      <c r="I17" s="123">
        <v>1209</v>
      </c>
      <c r="J17" s="123">
        <v>1073.5340904088043</v>
      </c>
    </row>
    <row r="18" spans="2:10" x14ac:dyDescent="0.25">
      <c r="B18" s="51" t="s">
        <v>21</v>
      </c>
      <c r="C18" s="72">
        <v>1224.2300783008761</v>
      </c>
      <c r="D18" s="72">
        <v>1392.408729952831</v>
      </c>
      <c r="F18" s="123">
        <v>1016.3182259520293</v>
      </c>
      <c r="G18" s="123">
        <v>1416.6655566037734</v>
      </c>
      <c r="I18" s="123">
        <v>1100</v>
      </c>
      <c r="J18" s="123">
        <v>1257.3390058962268</v>
      </c>
    </row>
    <row r="19" spans="2:10" x14ac:dyDescent="0.25">
      <c r="B19" s="75" t="s">
        <v>22</v>
      </c>
      <c r="C19" s="77"/>
      <c r="D19" s="77"/>
      <c r="F19" s="79"/>
      <c r="G19" s="79"/>
      <c r="I19" s="79"/>
      <c r="J19" s="79"/>
    </row>
    <row r="20" spans="2:10" x14ac:dyDescent="0.25">
      <c r="B20" s="51" t="s">
        <v>23</v>
      </c>
      <c r="C20" s="72">
        <v>405.78946698113305</v>
      </c>
      <c r="D20" s="72">
        <v>368.83621236498215</v>
      </c>
      <c r="F20" s="123">
        <v>348.99369583847277</v>
      </c>
      <c r="G20" s="123">
        <v>352.36719821403881</v>
      </c>
      <c r="I20" s="123">
        <v>287</v>
      </c>
      <c r="J20" s="123">
        <v>359.21349819941611</v>
      </c>
    </row>
    <row r="21" spans="2:10" x14ac:dyDescent="0.25">
      <c r="B21" s="51" t="s">
        <v>24</v>
      </c>
      <c r="C21" s="72">
        <v>571.85304833941859</v>
      </c>
      <c r="D21" s="72">
        <v>619.14909551886785</v>
      </c>
      <c r="F21" s="123">
        <v>532.68660627683391</v>
      </c>
      <c r="G21" s="123">
        <v>580.56402358490561</v>
      </c>
      <c r="I21" s="123">
        <v>536</v>
      </c>
      <c r="J21" s="123">
        <v>504.99228301886797</v>
      </c>
    </row>
    <row r="22" spans="2:10" x14ac:dyDescent="0.25">
      <c r="B22" s="51" t="s">
        <v>25</v>
      </c>
      <c r="C22" s="72">
        <v>0</v>
      </c>
      <c r="D22" s="72">
        <v>1.7299999999999998E-4</v>
      </c>
      <c r="F22" s="123">
        <v>0</v>
      </c>
      <c r="G22" s="123">
        <v>1.7299999999999998E-4</v>
      </c>
      <c r="I22" s="123">
        <v>0</v>
      </c>
      <c r="J22" s="123">
        <v>0</v>
      </c>
    </row>
    <row r="23" spans="2:10" x14ac:dyDescent="0.25">
      <c r="B23" s="51" t="s">
        <v>26</v>
      </c>
      <c r="C23" s="72">
        <v>130</v>
      </c>
      <c r="D23" s="72">
        <v>49</v>
      </c>
      <c r="F23" s="123">
        <v>110</v>
      </c>
      <c r="G23" s="123">
        <v>49</v>
      </c>
      <c r="I23" s="123">
        <v>45</v>
      </c>
      <c r="J23" s="123">
        <v>49</v>
      </c>
    </row>
    <row r="24" spans="2:10" x14ac:dyDescent="0.25">
      <c r="B24" s="51" t="s">
        <v>27</v>
      </c>
      <c r="C24" s="72">
        <v>498.64881948207886</v>
      </c>
      <c r="D24" s="72">
        <v>586.6202096698114</v>
      </c>
      <c r="F24" s="123">
        <v>484.73606684253406</v>
      </c>
      <c r="G24" s="123">
        <v>524.71982359952835</v>
      </c>
      <c r="I24" s="123">
        <v>472</v>
      </c>
      <c r="J24" s="123">
        <v>463.94595377358502</v>
      </c>
    </row>
    <row r="25" spans="2:10" x14ac:dyDescent="0.25">
      <c r="B25" s="51" t="s">
        <v>28</v>
      </c>
      <c r="C25" s="72">
        <v>348.99369583847277</v>
      </c>
      <c r="D25" s="72">
        <v>352.36719821403869</v>
      </c>
      <c r="F25" s="123">
        <v>286.94423527277257</v>
      </c>
      <c r="G25" s="123">
        <v>359.21157119941608</v>
      </c>
      <c r="I25" s="123">
        <v>306</v>
      </c>
      <c r="J25" s="123">
        <v>351.2619274446991</v>
      </c>
    </row>
    <row r="26" spans="2:10" x14ac:dyDescent="0.25">
      <c r="B26" s="76"/>
      <c r="C26" s="76"/>
      <c r="D26" s="76"/>
      <c r="F26" s="77"/>
      <c r="G26" s="77"/>
      <c r="I26" s="77"/>
      <c r="J26" s="77"/>
    </row>
    <row r="28" spans="2:10" x14ac:dyDescent="0.25">
      <c r="B28" s="81" t="s">
        <v>29</v>
      </c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43"/>
  <sheetViews>
    <sheetView showGridLines="0" zoomScaleNormal="100" workbookViewId="0">
      <pane xSplit="2" topLeftCell="C1" activePane="topRight" state="frozen"/>
      <selection pane="topRight"/>
    </sheetView>
  </sheetViews>
  <sheetFormatPr defaultColWidth="9.109375" defaultRowHeight="13.2" x14ac:dyDescent="0.25"/>
  <cols>
    <col min="1" max="1" width="2" style="1" customWidth="1"/>
    <col min="2" max="2" width="39.5546875" style="1" customWidth="1"/>
    <col min="3" max="8" width="8.5546875" style="1" hidden="1" customWidth="1"/>
    <col min="9" max="9" width="14" style="1" customWidth="1"/>
    <col min="10" max="10" width="14.5546875" style="1" customWidth="1"/>
    <col min="11" max="11" width="9.44140625" style="1" bestFit="1" customWidth="1"/>
    <col min="12" max="16" width="8.5546875" style="1" customWidth="1"/>
    <col min="17" max="17" width="9.88671875" style="1" customWidth="1"/>
    <col min="18" max="18" width="13.109375" style="1" bestFit="1" customWidth="1"/>
    <col min="19" max="16384" width="9.109375" style="1"/>
  </cols>
  <sheetData>
    <row r="1" spans="1:19" s="3" customFormat="1" ht="36" customHeight="1" x14ac:dyDescent="0.4">
      <c r="A1" s="5"/>
      <c r="B1" s="6" t="s">
        <v>0</v>
      </c>
    </row>
    <row r="2" spans="1:19" s="3" customFormat="1" ht="21.75" customHeight="1" x14ac:dyDescent="0.25">
      <c r="A2" s="5"/>
      <c r="B2" s="7" t="s">
        <v>30</v>
      </c>
    </row>
    <row r="3" spans="1:19" s="3" customFormat="1" ht="18" customHeight="1" x14ac:dyDescent="0.25">
      <c r="A3" s="5"/>
      <c r="B3" s="12" t="s">
        <v>31</v>
      </c>
    </row>
    <row r="4" spans="1:19" s="3" customFormat="1" ht="14.25" customHeight="1" x14ac:dyDescent="0.3">
      <c r="A4" s="5"/>
      <c r="B4" s="8"/>
    </row>
    <row r="5" spans="1:19" ht="39.75" customHeight="1" x14ac:dyDescent="0.3">
      <c r="A5" s="32"/>
      <c r="B5" s="36" t="s">
        <v>32</v>
      </c>
      <c r="C5" s="49" t="s">
        <v>33</v>
      </c>
      <c r="D5" s="49" t="s">
        <v>34</v>
      </c>
      <c r="E5" s="49" t="s">
        <v>35</v>
      </c>
      <c r="F5" s="49" t="s">
        <v>36</v>
      </c>
      <c r="G5" s="49" t="s">
        <v>37</v>
      </c>
      <c r="H5" s="49" t="s">
        <v>38</v>
      </c>
      <c r="I5" s="70" t="s">
        <v>39</v>
      </c>
      <c r="J5" s="70" t="s">
        <v>40</v>
      </c>
      <c r="K5" s="49" t="s">
        <v>41</v>
      </c>
      <c r="L5" s="49" t="s">
        <v>42</v>
      </c>
      <c r="M5" s="49" t="s">
        <v>43</v>
      </c>
      <c r="N5" s="49" t="s">
        <v>44</v>
      </c>
      <c r="O5" s="49" t="s">
        <v>45</v>
      </c>
      <c r="P5" s="49" t="s">
        <v>46</v>
      </c>
      <c r="Q5" s="49" t="s">
        <v>47</v>
      </c>
      <c r="R5" s="49" t="s">
        <v>48</v>
      </c>
      <c r="S5" s="32"/>
    </row>
    <row r="6" spans="1:19" s="4" customFormat="1" ht="12.75" customHeight="1" x14ac:dyDescent="0.25">
      <c r="A6" s="124"/>
      <c r="B6" s="38"/>
      <c r="C6" s="37"/>
      <c r="D6" s="37"/>
      <c r="E6" s="37"/>
      <c r="F6" s="37"/>
      <c r="G6" s="37"/>
      <c r="H6" s="37"/>
      <c r="I6" s="68">
        <v>0.84799999999999998</v>
      </c>
      <c r="J6" s="69">
        <v>1</v>
      </c>
      <c r="K6" s="37"/>
      <c r="L6" s="37"/>
      <c r="M6" s="37"/>
      <c r="N6" s="37"/>
      <c r="O6" s="37"/>
      <c r="P6" s="37"/>
      <c r="Q6" s="50"/>
      <c r="R6" s="50"/>
      <c r="S6" s="124"/>
    </row>
    <row r="7" spans="1:19" s="2" customFormat="1" ht="17.25" customHeight="1" x14ac:dyDescent="0.25">
      <c r="B7" s="42" t="s">
        <v>49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25" t="s">
        <v>50</v>
      </c>
      <c r="R7" s="125"/>
    </row>
    <row r="8" spans="1:19" ht="17.25" customHeight="1" x14ac:dyDescent="0.25">
      <c r="A8" s="32"/>
      <c r="B8" s="44" t="s">
        <v>51</v>
      </c>
      <c r="C8" s="126">
        <v>2126.9599240000002</v>
      </c>
      <c r="D8" s="126">
        <v>6489.1450536666671</v>
      </c>
      <c r="E8" s="126">
        <v>12366.396269333334</v>
      </c>
      <c r="F8" s="126">
        <v>15361.011478</v>
      </c>
      <c r="G8" s="126">
        <v>14711.707856666666</v>
      </c>
      <c r="H8" s="126">
        <v>13261.781842333334</v>
      </c>
      <c r="I8" s="126">
        <f>C8</f>
        <v>2126.9599240000002</v>
      </c>
      <c r="J8" s="126">
        <f>I8/$I$6</f>
        <v>2508.2074575471702</v>
      </c>
      <c r="K8" s="126">
        <f t="shared" ref="K8:P8" si="0">J15</f>
        <v>12723.527199292455</v>
      </c>
      <c r="L8" s="126">
        <f t="shared" si="0"/>
        <v>10169.243986312133</v>
      </c>
      <c r="M8" s="126">
        <f t="shared" si="0"/>
        <v>7912.1413174193167</v>
      </c>
      <c r="N8" s="126">
        <f t="shared" si="0"/>
        <v>5720.771106475192</v>
      </c>
      <c r="O8" s="126">
        <f t="shared" si="0"/>
        <v>3658.9889445987023</v>
      </c>
      <c r="P8" s="126">
        <f t="shared" si="0"/>
        <v>1889.9122826199473</v>
      </c>
      <c r="Q8" s="126">
        <v>3112</v>
      </c>
      <c r="R8" s="126"/>
      <c r="S8" s="127"/>
    </row>
    <row r="9" spans="1:19" ht="17.25" customHeight="1" x14ac:dyDescent="0.25">
      <c r="A9" s="32"/>
      <c r="B9" s="44" t="s">
        <v>52</v>
      </c>
      <c r="C9" s="126">
        <v>6820.4770126666672</v>
      </c>
      <c r="D9" s="126">
        <v>8753.871137666667</v>
      </c>
      <c r="E9" s="126">
        <v>5967.1840176666656</v>
      </c>
      <c r="F9" s="126">
        <v>2441.7806736666671</v>
      </c>
      <c r="G9" s="126">
        <v>1426.7358216666662</v>
      </c>
      <c r="H9" s="126">
        <v>219.58241066666685</v>
      </c>
      <c r="I9" s="126">
        <f>I10-I12-I13</f>
        <v>25598.129073999997</v>
      </c>
      <c r="J9" s="126">
        <f t="shared" ref="J9:J15" si="1">I9/$I$6</f>
        <v>30186.472964622637</v>
      </c>
      <c r="K9" s="126">
        <f>R9*'tabela de auxilio'!H34</f>
        <v>480.73253884725858</v>
      </c>
      <c r="L9" s="126">
        <f>R9*'tabela de auxilio'!H35</f>
        <v>570.04365048499221</v>
      </c>
      <c r="M9" s="126">
        <f>R9*'tabela de auxilio'!H36</f>
        <v>654.92069822990788</v>
      </c>
      <c r="N9" s="126">
        <f>R9*'tabela de auxilio'!H37</f>
        <v>564.85744484501265</v>
      </c>
      <c r="O9" s="126">
        <f>R9*'tabela de auxilio'!H38</f>
        <v>434.46077034749248</v>
      </c>
      <c r="P9" s="126">
        <f>R9*'tabela de auxilio'!H39</f>
        <v>900.30447507552844</v>
      </c>
      <c r="Q9" s="126">
        <f>Q11-J8+1000</f>
        <v>33791.792542452829</v>
      </c>
      <c r="R9" s="126">
        <f>Q9-J9</f>
        <v>3605.3195778301924</v>
      </c>
      <c r="S9" s="127"/>
    </row>
    <row r="10" spans="1:19" ht="17.25" hidden="1" customHeight="1" x14ac:dyDescent="0.25">
      <c r="A10" s="32"/>
      <c r="B10" s="44" t="s">
        <v>53</v>
      </c>
      <c r="C10" s="126">
        <v>8792.3440126666665</v>
      </c>
      <c r="D10" s="126">
        <v>12093.717137666667</v>
      </c>
      <c r="E10" s="126">
        <v>9913.9560176666655</v>
      </c>
      <c r="F10" s="126">
        <v>6159.1896736666667</v>
      </c>
      <c r="G10" s="126">
        <v>4165.1158216666663</v>
      </c>
      <c r="H10" s="126">
        <v>2434.7134106666663</v>
      </c>
      <c r="I10" s="126">
        <f>SUM(C10:H10)</f>
        <v>43559.036073999996</v>
      </c>
      <c r="J10" s="126">
        <f t="shared" si="1"/>
        <v>51366.787823113205</v>
      </c>
      <c r="K10" s="126"/>
      <c r="L10" s="126"/>
      <c r="M10" s="126"/>
      <c r="N10" s="126"/>
      <c r="O10" s="126"/>
      <c r="P10" s="126"/>
      <c r="Q10" s="13"/>
      <c r="R10" s="13"/>
      <c r="S10" s="127"/>
    </row>
    <row r="11" spans="1:19" ht="17.25" customHeight="1" x14ac:dyDescent="0.25">
      <c r="A11" s="32"/>
      <c r="B11" s="43" t="s">
        <v>54</v>
      </c>
      <c r="C11" s="16">
        <v>2458.2918829999999</v>
      </c>
      <c r="D11" s="16">
        <v>2876.6199219999999</v>
      </c>
      <c r="E11" s="16">
        <v>2972.5688089999999</v>
      </c>
      <c r="F11" s="16">
        <v>3091.0842950000001</v>
      </c>
      <c r="G11" s="16">
        <v>2876.6618360000002</v>
      </c>
      <c r="H11" s="16">
        <v>2660.3111880000001</v>
      </c>
      <c r="I11" s="16">
        <f>SUM(C11:H11)</f>
        <v>16935.537933</v>
      </c>
      <c r="J11" s="16">
        <f t="shared" si="1"/>
        <v>19971.153222877358</v>
      </c>
      <c r="K11" s="16">
        <f>R11*'tabela de auxilio'!H23</f>
        <v>3035.0157518275814</v>
      </c>
      <c r="L11" s="16">
        <f>R11*'tabela de auxilio'!H24</f>
        <v>2827.146319377809</v>
      </c>
      <c r="M11" s="16">
        <f>R11*'tabela de auxilio'!H25</f>
        <v>2846.2909091740321</v>
      </c>
      <c r="N11" s="16">
        <f>R11*'tabela de auxilio'!H26</f>
        <v>2626.6396067215023</v>
      </c>
      <c r="O11" s="16">
        <f>R11*'tabela de auxilio'!H27</f>
        <v>2203.5374323262477</v>
      </c>
      <c r="P11" s="16">
        <f>R11*'tabela de auxilio'!H28</f>
        <v>1790.2167576954691</v>
      </c>
      <c r="Q11" s="16">
        <v>35300</v>
      </c>
      <c r="R11" s="126">
        <f t="shared" ref="R11:R28" si="2">Q11-J11</f>
        <v>15328.846777122642</v>
      </c>
      <c r="S11" s="127"/>
    </row>
    <row r="12" spans="1:19" ht="17.25" hidden="1" customHeight="1" x14ac:dyDescent="0.25">
      <c r="A12" s="32"/>
      <c r="B12" s="44" t="s">
        <v>55</v>
      </c>
      <c r="C12" s="126">
        <v>1895.15</v>
      </c>
      <c r="D12" s="126">
        <v>3146.1709999999998</v>
      </c>
      <c r="E12" s="126">
        <v>3548.8850000000002</v>
      </c>
      <c r="F12" s="126">
        <v>3405.5169999999998</v>
      </c>
      <c r="G12" s="126">
        <v>2567.27</v>
      </c>
      <c r="H12" s="126">
        <v>2053.9209999999998</v>
      </c>
      <c r="I12" s="126">
        <f>SUM(C12:H12)</f>
        <v>16616.914000000001</v>
      </c>
      <c r="J12" s="126">
        <f t="shared" si="1"/>
        <v>19595.417452830188</v>
      </c>
      <c r="K12" s="126"/>
      <c r="L12" s="126"/>
      <c r="M12" s="126"/>
      <c r="N12" s="126"/>
      <c r="O12" s="126"/>
      <c r="P12" s="126"/>
      <c r="Q12" s="13"/>
      <c r="R12" s="126">
        <f t="shared" si="2"/>
        <v>-19595.417452830188</v>
      </c>
      <c r="S12" s="127"/>
    </row>
    <row r="13" spans="1:19" ht="17.25" hidden="1" customHeight="1" x14ac:dyDescent="0.25">
      <c r="A13" s="32"/>
      <c r="B13" s="44" t="s">
        <v>56</v>
      </c>
      <c r="C13" s="126">
        <v>76.716999999999999</v>
      </c>
      <c r="D13" s="126">
        <v>193.67500000000001</v>
      </c>
      <c r="E13" s="126">
        <v>397.887</v>
      </c>
      <c r="F13" s="126">
        <v>311.892</v>
      </c>
      <c r="G13" s="126">
        <v>171.11</v>
      </c>
      <c r="H13" s="126">
        <v>192.71199999999999</v>
      </c>
      <c r="I13" s="126">
        <f>SUM(C13:H13)</f>
        <v>1343.9929999999999</v>
      </c>
      <c r="J13" s="126">
        <f t="shared" si="1"/>
        <v>1584.8974056603772</v>
      </c>
      <c r="K13" s="126"/>
      <c r="L13" s="126"/>
      <c r="M13" s="126"/>
      <c r="N13" s="126"/>
      <c r="O13" s="126"/>
      <c r="P13" s="126"/>
      <c r="Q13" s="13"/>
      <c r="R13" s="126">
        <f t="shared" si="2"/>
        <v>-1584.8974056603772</v>
      </c>
      <c r="S13" s="127"/>
    </row>
    <row r="14" spans="1:19" ht="17.25" customHeight="1" x14ac:dyDescent="0.25">
      <c r="A14" s="32"/>
      <c r="B14" s="44" t="s">
        <v>57</v>
      </c>
      <c r="C14" s="126">
        <v>1568.3310880000001</v>
      </c>
      <c r="D14" s="126">
        <v>4236.9188479999993</v>
      </c>
      <c r="E14" s="126">
        <v>4430.8301490000003</v>
      </c>
      <c r="F14" s="126">
        <v>7285.0643639999998</v>
      </c>
      <c r="G14" s="126">
        <v>4841.2139120000002</v>
      </c>
      <c r="H14" s="126">
        <v>4129.6196839999993</v>
      </c>
      <c r="I14" s="126">
        <f>SUM(C14:H14)</f>
        <v>26491.978044999996</v>
      </c>
      <c r="J14" s="126">
        <f>I14</f>
        <v>26491.978044999996</v>
      </c>
      <c r="K14" s="126">
        <v>3000</v>
      </c>
      <c r="L14" s="126">
        <v>600</v>
      </c>
      <c r="M14" s="126">
        <v>300</v>
      </c>
      <c r="N14" s="126">
        <v>108</v>
      </c>
      <c r="O14" s="126">
        <v>0</v>
      </c>
      <c r="P14" s="126">
        <v>0</v>
      </c>
      <c r="Q14" s="13">
        <v>30500</v>
      </c>
      <c r="R14" s="126">
        <f t="shared" si="2"/>
        <v>4008.0219550000038</v>
      </c>
      <c r="S14" s="127"/>
    </row>
    <row r="15" spans="1:19" ht="17.25" customHeight="1" x14ac:dyDescent="0.25">
      <c r="A15" s="32"/>
      <c r="B15" s="44" t="s">
        <v>58</v>
      </c>
      <c r="C15" s="126">
        <v>6489.145053666668</v>
      </c>
      <c r="D15" s="126">
        <v>12366.396269333334</v>
      </c>
      <c r="E15" s="126">
        <v>15361.011478</v>
      </c>
      <c r="F15" s="126">
        <v>14711.707856666668</v>
      </c>
      <c r="G15" s="126">
        <v>13261.781842333334</v>
      </c>
      <c r="H15" s="126">
        <v>10789.551065000001</v>
      </c>
      <c r="I15" s="126">
        <f>H15</f>
        <v>10789.551065000001</v>
      </c>
      <c r="J15" s="126">
        <f t="shared" si="1"/>
        <v>12723.527199292455</v>
      </c>
      <c r="K15" s="126">
        <f t="shared" ref="K15:P15" si="3">K8+K9-K11</f>
        <v>10169.243986312133</v>
      </c>
      <c r="L15" s="126">
        <f t="shared" si="3"/>
        <v>7912.1413174193167</v>
      </c>
      <c r="M15" s="126">
        <f t="shared" si="3"/>
        <v>5720.771106475192</v>
      </c>
      <c r="N15" s="126">
        <f t="shared" si="3"/>
        <v>3658.9889445987023</v>
      </c>
      <c r="O15" s="126">
        <f t="shared" si="3"/>
        <v>1889.9122826199473</v>
      </c>
      <c r="P15" s="126">
        <f t="shared" si="3"/>
        <v>1000.0000000000066</v>
      </c>
      <c r="Q15" s="13">
        <v>1212</v>
      </c>
      <c r="R15" s="126"/>
      <c r="S15" s="127"/>
    </row>
    <row r="16" spans="1:19" s="2" customFormat="1" ht="17.25" customHeight="1" x14ac:dyDescent="0.25">
      <c r="B16" s="42" t="s">
        <v>59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27"/>
    </row>
    <row r="17" spans="2:20" ht="17.25" customHeight="1" x14ac:dyDescent="0.25">
      <c r="B17" s="44" t="s">
        <v>60</v>
      </c>
      <c r="C17" s="126">
        <v>670.46947800000009</v>
      </c>
      <c r="D17" s="126">
        <v>834.12934600000006</v>
      </c>
      <c r="E17" s="126">
        <v>1030.957388</v>
      </c>
      <c r="F17" s="126">
        <v>1095.3323240000002</v>
      </c>
      <c r="G17" s="126">
        <v>1283.5570279999999</v>
      </c>
      <c r="H17" s="126">
        <v>1291.996975</v>
      </c>
      <c r="I17" s="126">
        <f>C17</f>
        <v>670.46947800000009</v>
      </c>
      <c r="J17" s="126">
        <v>852</v>
      </c>
      <c r="K17" s="126">
        <f t="shared" ref="K17:P17" si="4">J22</f>
        <v>1561.4277122641513</v>
      </c>
      <c r="L17" s="126">
        <f t="shared" si="4"/>
        <v>1224.2300783008761</v>
      </c>
      <c r="M17" s="126">
        <f t="shared" si="4"/>
        <v>1016.3182259520293</v>
      </c>
      <c r="N17" s="126">
        <f t="shared" si="4"/>
        <v>1100.1295542061137</v>
      </c>
      <c r="O17" s="126">
        <f t="shared" si="4"/>
        <v>1101.4257219409003</v>
      </c>
      <c r="P17" s="126">
        <f t="shared" si="4"/>
        <v>1015.5196837897658</v>
      </c>
      <c r="Q17" s="13">
        <v>852</v>
      </c>
      <c r="R17" s="126"/>
      <c r="S17" s="127"/>
      <c r="T17" s="32"/>
    </row>
    <row r="18" spans="2:20" ht="17.25" customHeight="1" x14ac:dyDescent="0.25">
      <c r="B18" s="44" t="s">
        <v>61</v>
      </c>
      <c r="C18" s="126">
        <v>1905.1417079999999</v>
      </c>
      <c r="D18" s="126">
        <v>2185.6904130000003</v>
      </c>
      <c r="E18" s="126">
        <v>2269.3720230000004</v>
      </c>
      <c r="F18" s="126">
        <v>2353.3365919999997</v>
      </c>
      <c r="G18" s="126">
        <v>2200.902912</v>
      </c>
      <c r="H18" s="126">
        <v>2025.1362349999999</v>
      </c>
      <c r="I18" s="126">
        <f>SUM(C18:H18)</f>
        <v>12939.579883</v>
      </c>
      <c r="J18" s="126">
        <f t="shared" ref="J18:J26" si="5">I18/$I$6</f>
        <v>15258.938541273586</v>
      </c>
      <c r="K18" s="126">
        <f t="shared" ref="K18:P18" si="6">K11*$R$18/$R$11</f>
        <v>2285.0579583273648</v>
      </c>
      <c r="L18" s="126">
        <f t="shared" si="6"/>
        <v>2128.5534325678791</v>
      </c>
      <c r="M18" s="126">
        <f t="shared" si="6"/>
        <v>2142.9673601550521</v>
      </c>
      <c r="N18" s="126">
        <f t="shared" si="6"/>
        <v>1977.5922854379314</v>
      </c>
      <c r="O18" s="126">
        <f t="shared" si="6"/>
        <v>1659.0394113036511</v>
      </c>
      <c r="P18" s="126">
        <f t="shared" si="6"/>
        <v>1347.851010934535</v>
      </c>
      <c r="Q18" s="13">
        <v>26800</v>
      </c>
      <c r="R18" s="126">
        <f t="shared" si="2"/>
        <v>11541.061458726414</v>
      </c>
      <c r="S18" s="127"/>
      <c r="T18" s="32"/>
    </row>
    <row r="19" spans="2:20" ht="17.25" customHeight="1" x14ac:dyDescent="0.25">
      <c r="B19" s="44" t="s">
        <v>62</v>
      </c>
      <c r="C19" s="126">
        <v>0</v>
      </c>
      <c r="D19" s="126">
        <v>2.5000000000000001E-2</v>
      </c>
      <c r="E19" s="126">
        <v>6.0180000000000004E-2</v>
      </c>
      <c r="F19" s="126">
        <v>2.9106E-2</v>
      </c>
      <c r="G19" s="126">
        <v>0.01</v>
      </c>
      <c r="H19" s="126">
        <v>0.125</v>
      </c>
      <c r="I19" s="126">
        <f>SUM(C19:H19)</f>
        <v>0.24928600000000001</v>
      </c>
      <c r="J19" s="126">
        <f t="shared" si="5"/>
        <v>0.29396933962264155</v>
      </c>
      <c r="K19" s="126">
        <v>0</v>
      </c>
      <c r="L19" s="126">
        <v>0</v>
      </c>
      <c r="M19" s="126">
        <v>0</v>
      </c>
      <c r="N19" s="126">
        <v>0</v>
      </c>
      <c r="O19" s="126">
        <v>25</v>
      </c>
      <c r="P19" s="126">
        <v>25</v>
      </c>
      <c r="Q19" s="13">
        <v>50</v>
      </c>
      <c r="R19" s="126">
        <f t="shared" si="2"/>
        <v>49.706030660377358</v>
      </c>
      <c r="S19" s="127"/>
      <c r="T19" s="32"/>
    </row>
    <row r="20" spans="2:20" ht="17.25" customHeight="1" x14ac:dyDescent="0.25">
      <c r="B20" s="44" t="s">
        <v>63</v>
      </c>
      <c r="C20" s="126">
        <v>873.55025000000001</v>
      </c>
      <c r="D20" s="126">
        <v>897.95662500000003</v>
      </c>
      <c r="E20" s="126">
        <v>1188.2855099999999</v>
      </c>
      <c r="F20" s="126">
        <v>1141.3992599999999</v>
      </c>
      <c r="G20" s="126">
        <v>1159.463475</v>
      </c>
      <c r="H20" s="126">
        <v>1028.6990900000001</v>
      </c>
      <c r="I20" s="126">
        <f>SUM(C20:H20)</f>
        <v>6289.3542099999995</v>
      </c>
      <c r="J20" s="126">
        <v>7711</v>
      </c>
      <c r="K20" s="126">
        <v>1400</v>
      </c>
      <c r="L20" s="126">
        <v>1100</v>
      </c>
      <c r="M20" s="126">
        <v>850</v>
      </c>
      <c r="N20" s="126">
        <v>800</v>
      </c>
      <c r="O20" s="126">
        <v>700</v>
      </c>
      <c r="P20" s="126">
        <v>539.5</v>
      </c>
      <c r="Q20" s="13">
        <v>13100</v>
      </c>
      <c r="R20" s="126">
        <f t="shared" si="2"/>
        <v>5389</v>
      </c>
      <c r="S20" s="127"/>
      <c r="T20" s="32"/>
    </row>
    <row r="21" spans="2:20" ht="17.25" customHeight="1" x14ac:dyDescent="0.25">
      <c r="B21" s="44" t="s">
        <v>64</v>
      </c>
      <c r="C21" s="126">
        <v>868.05659000000014</v>
      </c>
      <c r="D21" s="126">
        <v>1091.0307459999999</v>
      </c>
      <c r="E21" s="126">
        <v>1016.7215770000009</v>
      </c>
      <c r="F21" s="126">
        <v>1023.7226279999995</v>
      </c>
      <c r="G21" s="126">
        <v>1033.0094899999999</v>
      </c>
      <c r="H21" s="126">
        <v>964.4684199999997</v>
      </c>
      <c r="I21" s="126">
        <f>SUM(C21:H21)</f>
        <v>5997.0094509999999</v>
      </c>
      <c r="J21" s="126">
        <f>J17+J18+J19-J20-J22</f>
        <v>6838.8047983490569</v>
      </c>
      <c r="K21" s="126">
        <f>'tabela de auxilio'!H3*projecoes_mensais!R21</f>
        <v>1222.2555922906402</v>
      </c>
      <c r="L21" s="126">
        <f>R21*'tabela de auxilio'!H4</f>
        <v>1236.4652849167258</v>
      </c>
      <c r="M21" s="126">
        <f>R21*'tabela de auxilio'!H5</f>
        <v>1209.1560319009675</v>
      </c>
      <c r="N21" s="126">
        <f>R21*'tabela de auxilio'!H6</f>
        <v>1176.2961177031445</v>
      </c>
      <c r="O21" s="126">
        <f>R21*'tabela de auxilio'!H7</f>
        <v>1069.9454494547856</v>
      </c>
      <c r="P21" s="126">
        <f>R21*'tabela de auxilio'!H8</f>
        <v>1047.0767253846791</v>
      </c>
      <c r="Q21" s="13">
        <v>13800</v>
      </c>
      <c r="R21" s="126">
        <f t="shared" si="2"/>
        <v>6961.1952016509431</v>
      </c>
      <c r="S21" s="127"/>
      <c r="T21" s="32"/>
    </row>
    <row r="22" spans="2:20" ht="17.25" customHeight="1" x14ac:dyDescent="0.25">
      <c r="B22" s="44" t="s">
        <v>65</v>
      </c>
      <c r="C22" s="126">
        <v>834.12934599999994</v>
      </c>
      <c r="D22" s="126">
        <v>1030.9573880000003</v>
      </c>
      <c r="E22" s="126">
        <v>1095.3323240000002</v>
      </c>
      <c r="F22" s="126">
        <v>1283.5570280000002</v>
      </c>
      <c r="G22" s="126">
        <v>1291.996975</v>
      </c>
      <c r="H22" s="126">
        <v>1324.0907000000002</v>
      </c>
      <c r="I22" s="126">
        <f>H22</f>
        <v>1324.0907000000002</v>
      </c>
      <c r="J22" s="126">
        <f t="shared" si="5"/>
        <v>1561.4277122641513</v>
      </c>
      <c r="K22" s="126">
        <f t="shared" ref="K22:P22" si="7">K17+K18+K19-K20-K21</f>
        <v>1224.2300783008761</v>
      </c>
      <c r="L22" s="126">
        <f t="shared" si="7"/>
        <v>1016.3182259520293</v>
      </c>
      <c r="M22" s="126">
        <f t="shared" si="7"/>
        <v>1100.1295542061137</v>
      </c>
      <c r="N22" s="126">
        <f t="shared" si="7"/>
        <v>1101.4257219409003</v>
      </c>
      <c r="O22" s="126">
        <f t="shared" si="7"/>
        <v>1015.5196837897658</v>
      </c>
      <c r="P22" s="126">
        <f t="shared" si="7"/>
        <v>801.79396933962175</v>
      </c>
      <c r="Q22" s="13">
        <v>802</v>
      </c>
      <c r="R22" s="126"/>
      <c r="S22" s="127"/>
      <c r="T22" s="32"/>
    </row>
    <row r="23" spans="2:20" s="2" customFormat="1" ht="17.25" customHeight="1" x14ac:dyDescent="0.25">
      <c r="B23" s="42" t="s">
        <v>66</v>
      </c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27"/>
    </row>
    <row r="24" spans="2:20" ht="17.25" customHeight="1" x14ac:dyDescent="0.25">
      <c r="B24" s="44" t="s">
        <v>67</v>
      </c>
      <c r="C24" s="126">
        <v>268.99643099999997</v>
      </c>
      <c r="D24" s="126">
        <v>274.55813399999994</v>
      </c>
      <c r="E24" s="126">
        <v>311.23868099999999</v>
      </c>
      <c r="F24" s="126">
        <v>346.43769600000002</v>
      </c>
      <c r="G24" s="126">
        <v>322.09459108550487</v>
      </c>
      <c r="H24" s="126">
        <v>328.72586808550489</v>
      </c>
      <c r="I24" s="126">
        <f>C24</f>
        <v>268.99643099999997</v>
      </c>
      <c r="J24" s="126">
        <v>342</v>
      </c>
      <c r="K24" s="126">
        <f t="shared" ref="K24:P24" si="8">J29</f>
        <v>405.78946698113305</v>
      </c>
      <c r="L24" s="126">
        <f t="shared" si="8"/>
        <v>348.99369583847277</v>
      </c>
      <c r="M24" s="126">
        <f t="shared" si="8"/>
        <v>286.94423527277257</v>
      </c>
      <c r="N24" s="126">
        <f t="shared" si="8"/>
        <v>306.38063039798806</v>
      </c>
      <c r="O24" s="126">
        <f t="shared" si="8"/>
        <v>315.25442492998815</v>
      </c>
      <c r="P24" s="126">
        <f t="shared" si="8"/>
        <v>291.87935176989765</v>
      </c>
      <c r="Q24" s="13">
        <v>342</v>
      </c>
      <c r="R24" s="126"/>
      <c r="S24" s="127"/>
      <c r="T24" s="32"/>
    </row>
    <row r="25" spans="2:20" ht="17.25" customHeight="1" x14ac:dyDescent="0.25">
      <c r="B25" s="44" t="s">
        <v>68</v>
      </c>
      <c r="C25" s="126">
        <v>483.32241199999999</v>
      </c>
      <c r="D25" s="126">
        <v>558.45470000000012</v>
      </c>
      <c r="E25" s="126">
        <v>579.03135700000007</v>
      </c>
      <c r="F25" s="126">
        <v>607.17937800000004</v>
      </c>
      <c r="G25" s="126">
        <v>564.76123800000005</v>
      </c>
      <c r="H25" s="126">
        <v>524.42511000000002</v>
      </c>
      <c r="I25" s="126">
        <f>SUM(C25:H25)</f>
        <v>3317.1741950000005</v>
      </c>
      <c r="J25" s="126">
        <f t="shared" si="5"/>
        <v>3911.7620224056609</v>
      </c>
      <c r="K25" s="126">
        <f t="shared" ref="K25:P25" si="9">K11*$R$25/$R$11</f>
        <v>571.85304833941859</v>
      </c>
      <c r="L25" s="126">
        <f t="shared" si="9"/>
        <v>532.68660627683391</v>
      </c>
      <c r="M25" s="126">
        <f t="shared" si="9"/>
        <v>536.2938007461164</v>
      </c>
      <c r="N25" s="126">
        <f t="shared" si="9"/>
        <v>494.90743667088356</v>
      </c>
      <c r="O25" s="126">
        <f t="shared" si="9"/>
        <v>415.18716897828023</v>
      </c>
      <c r="P25" s="126">
        <f t="shared" si="9"/>
        <v>337.30991658280624</v>
      </c>
      <c r="Q25" s="13">
        <v>6800</v>
      </c>
      <c r="R25" s="126">
        <f t="shared" si="2"/>
        <v>2888.2379775943391</v>
      </c>
      <c r="S25" s="127"/>
      <c r="T25" s="32"/>
    </row>
    <row r="26" spans="2:20" ht="17.25" customHeight="1" x14ac:dyDescent="0.25">
      <c r="B26" s="44" t="s">
        <v>69</v>
      </c>
      <c r="C26" s="126">
        <v>2.1100000000000001E-4</v>
      </c>
      <c r="D26" s="126">
        <v>3.7000000000000002E-3</v>
      </c>
      <c r="E26" s="126">
        <v>5.2500000000000003E-3</v>
      </c>
      <c r="F26" s="126">
        <v>9.692000000000001E-3</v>
      </c>
      <c r="G26" s="126">
        <v>2.1150000000000001E-3</v>
      </c>
      <c r="H26" s="126">
        <v>2.3050000000000002E-3</v>
      </c>
      <c r="I26" s="126">
        <f>SUM(C26:H26)</f>
        <v>2.3273000000000002E-2</v>
      </c>
      <c r="J26" s="126">
        <f t="shared" si="5"/>
        <v>2.7444575471698117E-2</v>
      </c>
      <c r="K26" s="126">
        <v>0</v>
      </c>
      <c r="L26" s="126">
        <v>0</v>
      </c>
      <c r="M26" s="126">
        <v>0</v>
      </c>
      <c r="N26" s="126">
        <v>0</v>
      </c>
      <c r="O26" s="126">
        <v>10</v>
      </c>
      <c r="P26" s="126">
        <v>10</v>
      </c>
      <c r="Q26" s="13">
        <v>20</v>
      </c>
      <c r="R26" s="126">
        <f t="shared" si="2"/>
        <v>19.972555424528302</v>
      </c>
      <c r="S26" s="127"/>
      <c r="T26" s="32"/>
    </row>
    <row r="27" spans="2:20" ht="17.25" customHeight="1" x14ac:dyDescent="0.25">
      <c r="B27" s="44" t="s">
        <v>70</v>
      </c>
      <c r="C27" s="126">
        <v>140.02199999999999</v>
      </c>
      <c r="D27" s="126">
        <v>146.87715800000001</v>
      </c>
      <c r="E27" s="126">
        <v>192.438772</v>
      </c>
      <c r="F27" s="126">
        <v>242.19671488</v>
      </c>
      <c r="G27" s="126">
        <v>174.02651299999999</v>
      </c>
      <c r="H27" s="126">
        <v>173.23991000000001</v>
      </c>
      <c r="I27" s="126">
        <f>SUM(C27:H27)</f>
        <v>1068.8010678800001</v>
      </c>
      <c r="J27" s="126">
        <v>1094</v>
      </c>
      <c r="K27" s="126">
        <v>130</v>
      </c>
      <c r="L27" s="126">
        <v>110</v>
      </c>
      <c r="M27" s="126">
        <v>45</v>
      </c>
      <c r="N27" s="126">
        <v>21</v>
      </c>
      <c r="O27" s="126">
        <v>0</v>
      </c>
      <c r="P27" s="126">
        <v>0</v>
      </c>
      <c r="Q27" s="13">
        <v>1400</v>
      </c>
      <c r="R27" s="126">
        <f t="shared" si="2"/>
        <v>306</v>
      </c>
      <c r="S27" s="127"/>
      <c r="T27" s="32"/>
    </row>
    <row r="28" spans="2:20" ht="17.25" customHeight="1" x14ac:dyDescent="0.25">
      <c r="B28" s="44" t="s">
        <v>71</v>
      </c>
      <c r="C28" s="126">
        <v>337.74101400000012</v>
      </c>
      <c r="D28" s="126">
        <v>374.89930000000004</v>
      </c>
      <c r="E28" s="126">
        <v>351.39568500000007</v>
      </c>
      <c r="F28" s="126">
        <v>389.32788303449519</v>
      </c>
      <c r="G28" s="126">
        <v>384.10556299999996</v>
      </c>
      <c r="H28" s="126">
        <v>356.28726500000005</v>
      </c>
      <c r="I28" s="126">
        <f>SUM(C28:H28)</f>
        <v>2193.7567100344954</v>
      </c>
      <c r="J28" s="126">
        <v>2754</v>
      </c>
      <c r="K28" s="126">
        <f>R28*'tabela de auxilio'!H13</f>
        <v>498.64881948207886</v>
      </c>
      <c r="L28" s="126">
        <f>R28*'tabela de auxilio'!H14</f>
        <v>484.73606684253406</v>
      </c>
      <c r="M28" s="126">
        <f>R28*'tabela de auxilio'!H15</f>
        <v>471.85740562090098</v>
      </c>
      <c r="N28" s="126">
        <f>R28*'tabela de auxilio'!H16</f>
        <v>465.03364213888352</v>
      </c>
      <c r="O28" s="126">
        <f>R28*'tabela de auxilio'!H17</f>
        <v>448.56224213837072</v>
      </c>
      <c r="P28" s="126">
        <f>R28*'tabela de auxilio'!H18</f>
        <v>377.16182377723169</v>
      </c>
      <c r="Q28" s="13">
        <v>5500</v>
      </c>
      <c r="R28" s="126">
        <f t="shared" si="2"/>
        <v>2746</v>
      </c>
      <c r="S28" s="127"/>
      <c r="T28" s="128"/>
    </row>
    <row r="29" spans="2:20" ht="17.25" customHeight="1" x14ac:dyDescent="0.25">
      <c r="B29" s="44" t="s">
        <v>72</v>
      </c>
      <c r="C29" s="126">
        <v>274.55813399999994</v>
      </c>
      <c r="D29" s="126">
        <v>311.23868100000004</v>
      </c>
      <c r="E29" s="126">
        <v>346.43769600000007</v>
      </c>
      <c r="F29" s="126">
        <v>322.09459108550487</v>
      </c>
      <c r="G29" s="126">
        <v>328.72586808550489</v>
      </c>
      <c r="H29" s="126">
        <v>323.62610808550482</v>
      </c>
      <c r="I29" s="126">
        <f>H29</f>
        <v>323.62610808550482</v>
      </c>
      <c r="J29" s="126">
        <f t="shared" ref="J29:P29" si="10">J24+J25+J26-J27-J28</f>
        <v>405.78946698113305</v>
      </c>
      <c r="K29" s="126">
        <f t="shared" si="10"/>
        <v>348.99369583847277</v>
      </c>
      <c r="L29" s="126">
        <f t="shared" si="10"/>
        <v>286.94423527277257</v>
      </c>
      <c r="M29" s="126">
        <f t="shared" si="10"/>
        <v>306.38063039798806</v>
      </c>
      <c r="N29" s="126">
        <f t="shared" si="10"/>
        <v>315.25442492998815</v>
      </c>
      <c r="O29" s="126">
        <f t="shared" si="10"/>
        <v>291.87935176989765</v>
      </c>
      <c r="P29" s="126">
        <f t="shared" si="10"/>
        <v>262.02744457547226</v>
      </c>
      <c r="Q29" s="13">
        <v>262</v>
      </c>
      <c r="R29" s="126"/>
      <c r="S29" s="127"/>
      <c r="T29" s="32"/>
    </row>
    <row r="30" spans="2:20" s="2" customFormat="1" ht="17.25" customHeight="1" x14ac:dyDescent="0.25">
      <c r="B30" s="9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2:20" ht="17.25" customHeight="1" x14ac:dyDescent="0.25">
      <c r="B31" s="40" t="s">
        <v>73</v>
      </c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</row>
    <row r="32" spans="2:20" ht="13.8" x14ac:dyDescent="0.25">
      <c r="B32" s="40" t="s">
        <v>74</v>
      </c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</row>
    <row r="33" spans="2:18" ht="15" customHeight="1" x14ac:dyDescent="0.25">
      <c r="B33" s="40" t="s">
        <v>75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</row>
    <row r="34" spans="2:18" ht="30" customHeight="1" x14ac:dyDescent="0.25">
      <c r="B34" s="139" t="s">
        <v>76</v>
      </c>
      <c r="C34" s="139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39"/>
      <c r="R34" s="139"/>
    </row>
    <row r="35" spans="2:18" ht="13.8" x14ac:dyDescent="0.25">
      <c r="B35" s="39" t="s">
        <v>77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128"/>
      <c r="R35" s="32"/>
    </row>
    <row r="37" spans="2:18" ht="16.5" customHeight="1" x14ac:dyDescent="0.25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</row>
    <row r="39" spans="2:18" x14ac:dyDescent="0.25">
      <c r="B39" s="4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</row>
    <row r="43" spans="2:18" x14ac:dyDescent="0.25">
      <c r="B43" s="32"/>
      <c r="C43" s="32"/>
      <c r="D43" s="32"/>
      <c r="E43" s="32"/>
      <c r="F43" s="32"/>
      <c r="G43" s="17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</row>
  </sheetData>
  <mergeCells count="1">
    <mergeCell ref="B34:R34"/>
  </mergeCells>
  <printOptions horizontalCentered="1"/>
  <pageMargins left="0.19685039370078741" right="0.19685039370078741" top="0.39370078740157483" bottom="0.39370078740157483" header="0.31496062992125984" footer="0.31496062992125984"/>
  <pageSetup paperSize="9" scale="83" orientation="landscape" horizontalDpi="4294967292" verticalDpi="300" r:id="rId1"/>
  <headerFooter alignWithMargins="0">
    <oddFooter>&amp;R&amp;D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1">
    <pageSetUpPr fitToPage="1"/>
  </sheetPr>
  <dimension ref="A2:V24"/>
  <sheetViews>
    <sheetView showGridLines="0" tabSelected="1" zoomScale="85" zoomScaleNormal="85" workbookViewId="0"/>
  </sheetViews>
  <sheetFormatPr defaultColWidth="9.109375" defaultRowHeight="13.2" x14ac:dyDescent="0.25"/>
  <cols>
    <col min="1" max="1" width="2" style="32" customWidth="1"/>
    <col min="2" max="2" width="16.109375" style="32" customWidth="1"/>
    <col min="3" max="19" width="12.5546875" style="32" customWidth="1"/>
    <col min="20" max="20" width="12.33203125" style="32" customWidth="1"/>
    <col min="21" max="21" width="12.5546875" style="32" customWidth="1"/>
    <col min="22" max="16384" width="9.109375" style="32"/>
  </cols>
  <sheetData>
    <row r="2" spans="1:22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22" s="3" customFormat="1" ht="21" x14ac:dyDescent="0.25">
      <c r="A3" s="5"/>
      <c r="C3" s="90" t="s">
        <v>79</v>
      </c>
      <c r="D3" s="7"/>
      <c r="E3" s="7"/>
      <c r="F3" s="7"/>
      <c r="G3" s="31"/>
      <c r="H3" s="7"/>
    </row>
    <row r="4" spans="1:22" s="3" customFormat="1" ht="15.6" x14ac:dyDescent="0.25">
      <c r="A4" s="5"/>
      <c r="C4" s="140" t="s">
        <v>190</v>
      </c>
      <c r="D4" s="140"/>
      <c r="E4" s="12"/>
      <c r="F4" s="12"/>
      <c r="G4" s="12"/>
      <c r="H4" s="12"/>
    </row>
    <row r="5" spans="1:22" s="3" customFormat="1" ht="15.6" x14ac:dyDescent="0.25">
      <c r="A5" s="5"/>
      <c r="B5" s="12"/>
      <c r="C5" s="12"/>
      <c r="D5" s="12"/>
      <c r="E5" s="12"/>
      <c r="F5" s="12"/>
      <c r="G5" s="12"/>
      <c r="H5" s="12"/>
    </row>
    <row r="6" spans="1:22" s="3" customFormat="1" ht="15.6" x14ac:dyDescent="0.3">
      <c r="A6" s="5"/>
      <c r="B6" s="83" t="s">
        <v>80</v>
      </c>
      <c r="C6" s="84"/>
      <c r="D6" s="84"/>
      <c r="E6" s="84"/>
      <c r="F6" s="84"/>
      <c r="G6" s="84"/>
      <c r="H6" s="84"/>
      <c r="I6" s="84"/>
      <c r="J6" s="84"/>
      <c r="K6" s="93"/>
    </row>
    <row r="7" spans="1:22" s="3" customFormat="1" ht="13.8" x14ac:dyDescent="0.25">
      <c r="A7" s="5"/>
      <c r="B7" s="28" t="s">
        <v>81</v>
      </c>
      <c r="C7" s="28">
        <v>2005</v>
      </c>
      <c r="D7" s="28">
        <v>2006</v>
      </c>
      <c r="E7" s="28">
        <v>2007</v>
      </c>
      <c r="F7" s="28">
        <v>2008</v>
      </c>
      <c r="G7" s="28">
        <v>2009</v>
      </c>
      <c r="H7" s="28">
        <v>2010</v>
      </c>
      <c r="I7" s="28">
        <v>2011</v>
      </c>
      <c r="J7" s="28">
        <v>2012</v>
      </c>
      <c r="K7" s="28">
        <v>2013</v>
      </c>
      <c r="L7" s="28">
        <v>2014</v>
      </c>
      <c r="M7" s="28">
        <v>2015</v>
      </c>
      <c r="N7" s="28">
        <v>2016</v>
      </c>
      <c r="O7" s="101">
        <v>2017</v>
      </c>
      <c r="P7" s="101">
        <v>2018</v>
      </c>
      <c r="Q7" s="101">
        <v>2019</v>
      </c>
      <c r="R7" s="101">
        <v>2020</v>
      </c>
      <c r="S7" s="101">
        <v>2021</v>
      </c>
      <c r="T7" s="101">
        <v>2022</v>
      </c>
      <c r="U7" s="101">
        <v>2023</v>
      </c>
      <c r="V7" s="101">
        <v>2024</v>
      </c>
    </row>
    <row r="8" spans="1:22" s="3" customFormat="1" ht="13.8" x14ac:dyDescent="0.25">
      <c r="A8" s="5"/>
      <c r="B8" s="85" t="s">
        <v>82</v>
      </c>
      <c r="C8" s="99">
        <v>0</v>
      </c>
      <c r="D8" s="99">
        <v>1075.3</v>
      </c>
      <c r="E8" s="99">
        <v>17108.739000000001</v>
      </c>
      <c r="F8" s="99">
        <v>76784.442999999985</v>
      </c>
      <c r="G8" s="99">
        <v>90352.389000000039</v>
      </c>
      <c r="H8" s="99">
        <v>147434.67499999993</v>
      </c>
      <c r="I8" s="99">
        <v>186327.40099999998</v>
      </c>
      <c r="J8" s="99">
        <v>193006.36299999995</v>
      </c>
      <c r="K8" s="99">
        <v>226505.27300000004</v>
      </c>
      <c r="L8" s="99">
        <v>245215.44400000008</v>
      </c>
      <c r="M8" s="99">
        <v>319546.49500000005</v>
      </c>
      <c r="N8" s="99">
        <v>271387.902</v>
      </c>
      <c r="O8" s="99">
        <v>255360.69299999997</v>
      </c>
      <c r="P8" s="99">
        <v>337824.13900000002</v>
      </c>
      <c r="Q8" s="99">
        <v>446507.77199999994</v>
      </c>
      <c r="R8" s="99">
        <v>467595.51099999994</v>
      </c>
      <c r="S8" s="99">
        <v>506705.18400000001</v>
      </c>
      <c r="T8" s="99">
        <v>453891.47499999998</v>
      </c>
      <c r="U8" s="99">
        <v>454949</v>
      </c>
      <c r="V8" s="99">
        <v>615503.19900000002</v>
      </c>
    </row>
    <row r="9" spans="1:22" s="3" customFormat="1" ht="13.8" x14ac:dyDescent="0.25">
      <c r="A9" s="5"/>
      <c r="B9" s="85" t="s">
        <v>83</v>
      </c>
      <c r="C9" s="99">
        <v>0</v>
      </c>
      <c r="D9" s="99">
        <v>1043.21</v>
      </c>
      <c r="E9" s="99">
        <v>16932.740999999998</v>
      </c>
      <c r="F9" s="99">
        <v>77085.038</v>
      </c>
      <c r="G9" s="99">
        <v>80224.338000000003</v>
      </c>
      <c r="H9" s="99">
        <v>178049.48799999998</v>
      </c>
      <c r="I9" s="99">
        <v>176783.19200000001</v>
      </c>
      <c r="J9" s="99">
        <v>214606.97700000001</v>
      </c>
      <c r="K9" s="99">
        <v>205738.13499999995</v>
      </c>
      <c r="L9" s="99">
        <v>240528.54799999995</v>
      </c>
      <c r="M9" s="99">
        <v>303594.38600000006</v>
      </c>
      <c r="N9" s="99">
        <v>300065.39299999998</v>
      </c>
      <c r="O9" s="99">
        <v>259812.09399999995</v>
      </c>
      <c r="P9" s="99">
        <v>338420.01099999994</v>
      </c>
      <c r="Q9" s="99">
        <v>415248.79500000004</v>
      </c>
      <c r="R9" s="99">
        <v>483199.4150000001</v>
      </c>
      <c r="S9" s="99">
        <v>528605.93300000008</v>
      </c>
      <c r="T9" s="99">
        <v>489514.39399999997</v>
      </c>
      <c r="U9" s="99">
        <v>455452</v>
      </c>
      <c r="V9" s="99">
        <v>699903.53299999994</v>
      </c>
    </row>
    <row r="10" spans="1:22" s="3" customFormat="1" ht="13.8" x14ac:dyDescent="0.25">
      <c r="A10" s="5"/>
      <c r="B10" s="85" t="s">
        <v>84</v>
      </c>
      <c r="C10" s="96">
        <v>7.8</v>
      </c>
      <c r="D10" s="96">
        <v>1724.84</v>
      </c>
      <c r="E10" s="96">
        <v>22636.872000000003</v>
      </c>
      <c r="F10" s="96">
        <v>63679.682000000001</v>
      </c>
      <c r="G10" s="96">
        <v>131991.43599999999</v>
      </c>
      <c r="H10" s="96">
        <v>214149.878</v>
      </c>
      <c r="I10" s="96">
        <v>233464.679</v>
      </c>
      <c r="J10" s="96">
        <v>220871.81699999992</v>
      </c>
      <c r="K10" s="96">
        <v>230752.36199999999</v>
      </c>
      <c r="L10" s="96">
        <v>271838.87799999991</v>
      </c>
      <c r="M10" s="96">
        <v>322692.02499999997</v>
      </c>
      <c r="N10" s="96">
        <v>323157.66200000007</v>
      </c>
      <c r="O10" s="99">
        <v>335069.06200000003</v>
      </c>
      <c r="P10" s="99">
        <v>452309.67600000004</v>
      </c>
      <c r="Q10" s="99">
        <v>462133.90500000003</v>
      </c>
      <c r="R10" s="99">
        <v>550297.80300000007</v>
      </c>
      <c r="S10" s="99">
        <v>643058.20200000016</v>
      </c>
      <c r="T10" s="99">
        <v>500195.66399999999</v>
      </c>
      <c r="U10" s="99">
        <v>552703</v>
      </c>
      <c r="V10" s="99">
        <v>744617.56599999999</v>
      </c>
    </row>
    <row r="11" spans="1:22" s="3" customFormat="1" ht="13.8" x14ac:dyDescent="0.25">
      <c r="A11" s="5"/>
      <c r="B11" s="85" t="s">
        <v>85</v>
      </c>
      <c r="C11" s="96">
        <v>13.1</v>
      </c>
      <c r="D11" s="96">
        <v>1785.5099999999998</v>
      </c>
      <c r="E11" s="96">
        <v>18772.794000000002</v>
      </c>
      <c r="F11" s="96">
        <v>64349.824999999997</v>
      </c>
      <c r="G11" s="96">
        <v>105457.97499999999</v>
      </c>
      <c r="H11" s="96">
        <v>184896.77699999997</v>
      </c>
      <c r="I11" s="96">
        <v>200381.09099999999</v>
      </c>
      <c r="J11" s="96">
        <v>182372.24400000001</v>
      </c>
      <c r="K11" s="96">
        <v>253591.0210000001</v>
      </c>
      <c r="L11" s="96">
        <v>253224.47100000002</v>
      </c>
      <c r="M11" s="96">
        <v>324526.23</v>
      </c>
      <c r="N11" s="96">
        <v>348485.11799999996</v>
      </c>
      <c r="O11" s="99">
        <v>347603.10899999994</v>
      </c>
      <c r="P11" s="99">
        <v>446137.13199999993</v>
      </c>
      <c r="Q11" s="99">
        <v>464901.55700000003</v>
      </c>
      <c r="R11" s="99">
        <v>439526.83099999995</v>
      </c>
      <c r="S11" s="99">
        <v>630955.26199999999</v>
      </c>
      <c r="T11" s="99">
        <v>479670.36300000001</v>
      </c>
      <c r="U11" s="99">
        <v>578414</v>
      </c>
      <c r="V11" s="99">
        <v>754333.83499999996</v>
      </c>
    </row>
    <row r="12" spans="1:22" s="3" customFormat="1" ht="13.8" x14ac:dyDescent="0.25">
      <c r="A12" s="5"/>
      <c r="B12" s="85" t="s">
        <v>86</v>
      </c>
      <c r="C12" s="96">
        <v>25.75</v>
      </c>
      <c r="D12" s="96">
        <v>2577.6</v>
      </c>
      <c r="E12" s="96">
        <v>26004.665999999994</v>
      </c>
      <c r="F12" s="96">
        <v>75998.889999999985</v>
      </c>
      <c r="G12" s="96">
        <v>103662.63599999998</v>
      </c>
      <c r="H12" s="96">
        <v>202728.61799999999</v>
      </c>
      <c r="I12" s="96">
        <v>220483.97500000003</v>
      </c>
      <c r="J12" s="96">
        <v>213020.86100000003</v>
      </c>
      <c r="K12" s="96">
        <v>245933.927</v>
      </c>
      <c r="L12" s="96">
        <v>242525.60500000004</v>
      </c>
      <c r="M12" s="96">
        <v>338850.55400000006</v>
      </c>
      <c r="N12" s="96">
        <v>328814.30299999996</v>
      </c>
      <c r="O12" s="99">
        <v>369315.72999999992</v>
      </c>
      <c r="P12" s="99">
        <v>383290.87999999995</v>
      </c>
      <c r="Q12" s="99">
        <v>448352.25899999996</v>
      </c>
      <c r="R12" s="99">
        <v>481494.36500000005</v>
      </c>
      <c r="S12" s="99">
        <v>541733.02100000007</v>
      </c>
      <c r="T12" s="99">
        <v>536096.95299999998</v>
      </c>
      <c r="U12" s="99">
        <v>648758</v>
      </c>
      <c r="V12" s="99">
        <v>726907.50600000005</v>
      </c>
    </row>
    <row r="13" spans="1:22" s="3" customFormat="1" ht="13.8" x14ac:dyDescent="0.25">
      <c r="A13" s="5"/>
      <c r="B13" s="85" t="s">
        <v>87</v>
      </c>
      <c r="C13" s="96">
        <v>22.812000000000001</v>
      </c>
      <c r="D13" s="96">
        <v>6490.3099999999995</v>
      </c>
      <c r="E13" s="96">
        <v>27157.918000000001</v>
      </c>
      <c r="F13" s="96">
        <v>102766.71800000001</v>
      </c>
      <c r="G13" s="96">
        <v>141138.84099999999</v>
      </c>
      <c r="H13" s="96">
        <v>204939.78</v>
      </c>
      <c r="I13" s="96">
        <v>231572.69799999997</v>
      </c>
      <c r="J13" s="96">
        <v>214897.81499999994</v>
      </c>
      <c r="K13" s="96">
        <v>236440.98500000002</v>
      </c>
      <c r="L13" s="96">
        <v>251517.28899999999</v>
      </c>
      <c r="M13" s="96">
        <v>322185.2699999999</v>
      </c>
      <c r="N13" s="96">
        <v>292772.39199999993</v>
      </c>
      <c r="O13" s="99">
        <v>359235.99400000006</v>
      </c>
      <c r="P13" s="99">
        <v>467077.25300000003</v>
      </c>
      <c r="Q13" s="99">
        <v>461613.41</v>
      </c>
      <c r="R13" s="99">
        <v>533311.3409999999</v>
      </c>
      <c r="S13" s="99">
        <v>527665.79</v>
      </c>
      <c r="T13" s="99">
        <v>507868.46400000004</v>
      </c>
      <c r="U13" s="99">
        <v>657257</v>
      </c>
      <c r="V13" s="99">
        <v>770378.08900000004</v>
      </c>
    </row>
    <row r="14" spans="1:22" s="3" customFormat="1" ht="13.8" x14ac:dyDescent="0.25">
      <c r="A14" s="5"/>
      <c r="B14" s="85" t="s">
        <v>88</v>
      </c>
      <c r="C14" s="96">
        <v>7.177999999999999</v>
      </c>
      <c r="D14" s="96">
        <v>3330.8</v>
      </c>
      <c r="E14" s="96">
        <v>26718.323000000004</v>
      </c>
      <c r="F14" s="96">
        <v>107786.269</v>
      </c>
      <c r="G14" s="96">
        <v>154556.54300000001</v>
      </c>
      <c r="H14" s="96">
        <v>207433.576</v>
      </c>
      <c r="I14" s="96">
        <v>249897.09700000004</v>
      </c>
      <c r="J14" s="96">
        <v>230340.28500000003</v>
      </c>
      <c r="K14" s="96">
        <v>260670.64200000002</v>
      </c>
      <c r="L14" s="96">
        <v>302971.28499999997</v>
      </c>
      <c r="M14" s="96">
        <v>341093.8440000001</v>
      </c>
      <c r="N14" s="96">
        <v>337435.20299999998</v>
      </c>
      <c r="O14" s="99">
        <v>387236.43300000008</v>
      </c>
      <c r="P14" s="99">
        <v>489775.74800000008</v>
      </c>
      <c r="Q14" s="99">
        <v>495344.17299999995</v>
      </c>
      <c r="R14" s="99">
        <v>602029.29599999997</v>
      </c>
      <c r="S14" s="99">
        <v>560642.47299999988</v>
      </c>
      <c r="T14" s="99">
        <v>568759.53900000011</v>
      </c>
      <c r="U14" s="99">
        <v>717390</v>
      </c>
      <c r="V14" s="99">
        <v>749881.06499999994</v>
      </c>
    </row>
    <row r="15" spans="1:22" s="3" customFormat="1" ht="13.8" x14ac:dyDescent="0.25">
      <c r="A15" s="5"/>
      <c r="B15" s="85" t="s">
        <v>89</v>
      </c>
      <c r="C15" s="96">
        <v>57.120000000000005</v>
      </c>
      <c r="D15" s="96">
        <v>5101.5999999999995</v>
      </c>
      <c r="E15" s="96">
        <v>43958.85</v>
      </c>
      <c r="F15" s="96">
        <v>109534.48699999998</v>
      </c>
      <c r="G15" s="96">
        <v>167086.06900000002</v>
      </c>
      <c r="H15" s="96">
        <v>231159.51499999996</v>
      </c>
      <c r="I15" s="96">
        <v>247934.28700000001</v>
      </c>
      <c r="J15" s="96">
        <v>254426.05199999997</v>
      </c>
      <c r="K15" s="96">
        <v>247610.47100000005</v>
      </c>
      <c r="L15" s="96">
        <v>314532.07899999997</v>
      </c>
      <c r="M15" s="96">
        <v>344037.79600000009</v>
      </c>
      <c r="N15" s="96">
        <v>327183.08100000001</v>
      </c>
      <c r="O15" s="99">
        <v>399996.842</v>
      </c>
      <c r="P15" s="99">
        <v>486155.72400000005</v>
      </c>
      <c r="Q15" s="99">
        <v>503145.54799999995</v>
      </c>
      <c r="R15" s="99">
        <v>623177.51599999995</v>
      </c>
      <c r="S15" s="99">
        <v>572322.04399999999</v>
      </c>
      <c r="T15" s="99">
        <v>582853.11800000002</v>
      </c>
      <c r="U15" s="99">
        <v>707781</v>
      </c>
      <c r="V15" s="99">
        <v>840448.72400000005</v>
      </c>
    </row>
    <row r="16" spans="1:22" s="3" customFormat="1" ht="13.8" x14ac:dyDescent="0.25">
      <c r="A16" s="5"/>
      <c r="B16" s="85" t="s">
        <v>90</v>
      </c>
      <c r="C16" s="96">
        <v>2</v>
      </c>
      <c r="D16" s="96">
        <v>6735.344000000001</v>
      </c>
      <c r="E16" s="96">
        <v>46013.394</v>
      </c>
      <c r="F16" s="96">
        <v>132258.42600000001</v>
      </c>
      <c r="G16" s="96">
        <v>160537.954</v>
      </c>
      <c r="H16" s="96">
        <v>219987.598</v>
      </c>
      <c r="I16" s="96">
        <v>233971.40400000001</v>
      </c>
      <c r="J16" s="96">
        <v>252242.54299999995</v>
      </c>
      <c r="K16" s="96">
        <v>252713.66199999998</v>
      </c>
      <c r="L16" s="96">
        <v>312664.81600000005</v>
      </c>
      <c r="M16" s="96">
        <v>330388.283</v>
      </c>
      <c r="N16" s="96">
        <v>313309.16499999992</v>
      </c>
      <c r="O16" s="99">
        <v>398707.42600000009</v>
      </c>
      <c r="P16" s="99">
        <v>482326.96399999998</v>
      </c>
      <c r="Q16" s="99">
        <v>558226.37400000007</v>
      </c>
      <c r="R16" s="99">
        <v>593892.61499999999</v>
      </c>
      <c r="S16" s="99">
        <v>574625.58399999992</v>
      </c>
      <c r="T16" s="99">
        <v>549842.54300000006</v>
      </c>
      <c r="U16" s="99">
        <v>672664</v>
      </c>
      <c r="V16" s="99">
        <v>816108.76399999997</v>
      </c>
    </row>
    <row r="17" spans="1:22" s="3" customFormat="1" ht="13.8" x14ac:dyDescent="0.25">
      <c r="A17" s="5"/>
      <c r="B17" s="85" t="s">
        <v>91</v>
      </c>
      <c r="C17" s="96">
        <v>33.93</v>
      </c>
      <c r="D17" s="96">
        <v>8581.4410000000007</v>
      </c>
      <c r="E17" s="96">
        <v>53608.530000000013</v>
      </c>
      <c r="F17" s="96">
        <v>126817.25300000001</v>
      </c>
      <c r="G17" s="96">
        <v>156810.59599999999</v>
      </c>
      <c r="H17" s="96">
        <v>199894.905</v>
      </c>
      <c r="I17" s="96">
        <v>237885.14300000001</v>
      </c>
      <c r="J17" s="96">
        <v>251416.179</v>
      </c>
      <c r="K17" s="96">
        <v>277992.005</v>
      </c>
      <c r="L17" s="96">
        <v>321602.67599999998</v>
      </c>
      <c r="M17" s="96">
        <v>359165.717</v>
      </c>
      <c r="N17" s="96">
        <v>341024.12200000003</v>
      </c>
      <c r="O17" s="99">
        <v>409343.99399999983</v>
      </c>
      <c r="P17" s="99">
        <v>500209.04700000002</v>
      </c>
      <c r="Q17" s="99">
        <v>583717.84199999983</v>
      </c>
      <c r="R17" s="99">
        <v>587782.86699999997</v>
      </c>
      <c r="S17" s="99">
        <v>617990.73499999999</v>
      </c>
      <c r="T17" s="99">
        <v>569334.14599999995</v>
      </c>
      <c r="U17" s="99">
        <v>704201</v>
      </c>
      <c r="V17" s="99">
        <v>846632.76100000006</v>
      </c>
    </row>
    <row r="18" spans="1:22" s="3" customFormat="1" ht="13.8" x14ac:dyDescent="0.25">
      <c r="A18" s="5"/>
      <c r="B18" s="85" t="s">
        <v>92</v>
      </c>
      <c r="C18" s="96">
        <v>281.3</v>
      </c>
      <c r="D18" s="96">
        <v>16024.924999999999</v>
      </c>
      <c r="E18" s="96">
        <v>56400.564999999995</v>
      </c>
      <c r="F18" s="96">
        <v>118014.439</v>
      </c>
      <c r="G18" s="96">
        <v>166192.149</v>
      </c>
      <c r="H18" s="96">
        <v>207867.647</v>
      </c>
      <c r="I18" s="96">
        <v>237188.91499999998</v>
      </c>
      <c r="J18" s="99">
        <v>245320.59200000006</v>
      </c>
      <c r="K18" s="99">
        <v>265175.51400000002</v>
      </c>
      <c r="L18" s="99">
        <v>316626.56599999993</v>
      </c>
      <c r="M18" s="99">
        <v>324662.14600000007</v>
      </c>
      <c r="N18" s="99">
        <v>321559.97400000005</v>
      </c>
      <c r="O18" s="99">
        <v>386941.09299999999</v>
      </c>
      <c r="P18" s="99">
        <v>479066.18800000008</v>
      </c>
      <c r="Q18" s="99">
        <v>539819.53099999996</v>
      </c>
      <c r="R18" s="99">
        <v>554209.71</v>
      </c>
      <c r="S18" s="99">
        <v>528353.32799999998</v>
      </c>
      <c r="T18" s="99">
        <v>519208.52299999993</v>
      </c>
      <c r="U18" s="99">
        <v>700224</v>
      </c>
      <c r="V18" s="99"/>
    </row>
    <row r="19" spans="1:22" s="3" customFormat="1" ht="13.8" x14ac:dyDescent="0.25">
      <c r="A19" s="5"/>
      <c r="B19" s="86" t="s">
        <v>93</v>
      </c>
      <c r="C19" s="100">
        <v>285.16956521739132</v>
      </c>
      <c r="D19" s="100">
        <v>14531.101000000001</v>
      </c>
      <c r="E19" s="100">
        <v>49015.748000000007</v>
      </c>
      <c r="F19" s="100">
        <v>112052.94499999998</v>
      </c>
      <c r="G19" s="100">
        <v>150437.49099999998</v>
      </c>
      <c r="H19" s="100">
        <v>187856.06100000005</v>
      </c>
      <c r="I19" s="100">
        <v>216870.03599999999</v>
      </c>
      <c r="J19" s="100">
        <v>244961.76100000003</v>
      </c>
      <c r="K19" s="100">
        <v>214364.27200000003</v>
      </c>
      <c r="L19" s="100">
        <v>348962.24000000011</v>
      </c>
      <c r="M19" s="100">
        <v>306525.78799999994</v>
      </c>
      <c r="N19" s="100">
        <v>296144.68299999996</v>
      </c>
      <c r="O19" s="99">
        <v>382671.30199999997</v>
      </c>
      <c r="P19" s="99">
        <v>487443.636</v>
      </c>
      <c r="Q19" s="99">
        <v>522093.18800000002</v>
      </c>
      <c r="R19" s="99">
        <v>515519.32400000008</v>
      </c>
      <c r="S19" s="99">
        <v>525724.81599999988</v>
      </c>
      <c r="T19" s="99">
        <v>497475.08799999999</v>
      </c>
      <c r="U19" s="99">
        <v>677866</v>
      </c>
      <c r="V19" s="99"/>
    </row>
    <row r="20" spans="1:22" s="3" customFormat="1" ht="13.8" x14ac:dyDescent="0.25">
      <c r="A20" s="5"/>
      <c r="B20" s="87" t="s">
        <v>47</v>
      </c>
      <c r="C20" s="97">
        <v>736.15956521739133</v>
      </c>
      <c r="D20" s="97">
        <v>69001.981</v>
      </c>
      <c r="E20" s="97">
        <v>404329.14</v>
      </c>
      <c r="F20" s="97">
        <v>1167128.415</v>
      </c>
      <c r="G20" s="97">
        <v>1608448.4170000001</v>
      </c>
      <c r="H20" s="97">
        <v>2386398.5179999997</v>
      </c>
      <c r="I20" s="97">
        <v>2672759.9180000001</v>
      </c>
      <c r="J20" s="97">
        <v>2717483.4889999996</v>
      </c>
      <c r="K20" s="97">
        <v>2917488.2689999999</v>
      </c>
      <c r="L20" s="97">
        <v>3422209.8970000008</v>
      </c>
      <c r="M20" s="97">
        <v>3937268.5340000005</v>
      </c>
      <c r="N20" s="97">
        <v>3801338.9980000006</v>
      </c>
      <c r="O20" s="106">
        <v>4291293.7719999989</v>
      </c>
      <c r="P20" s="106">
        <v>5350036.398</v>
      </c>
      <c r="Q20" s="106">
        <v>5901104.3539999984</v>
      </c>
      <c r="R20" s="106">
        <v>6432036.5940000024</v>
      </c>
      <c r="S20" s="106">
        <v>6758382.3720000004</v>
      </c>
      <c r="T20" s="106">
        <v>6254710.2699999996</v>
      </c>
      <c r="U20" s="106">
        <v>7527659</v>
      </c>
      <c r="V20" s="106">
        <v>7564715.0419999994</v>
      </c>
    </row>
    <row r="21" spans="1:22" x14ac:dyDescent="0.25">
      <c r="B21" s="11" t="s">
        <v>94</v>
      </c>
      <c r="C21" s="11"/>
      <c r="D21" s="11"/>
      <c r="E21" s="11"/>
      <c r="F21" s="11"/>
      <c r="G21" s="11"/>
      <c r="H21" s="11"/>
    </row>
    <row r="22" spans="1:22" x14ac:dyDescent="0.25">
      <c r="B22" s="138" t="s">
        <v>95</v>
      </c>
      <c r="C22" s="11"/>
      <c r="D22" s="11"/>
      <c r="E22" s="11"/>
      <c r="F22" s="11"/>
      <c r="G22" s="11"/>
      <c r="H22" s="11"/>
      <c r="J22" s="92"/>
    </row>
    <row r="23" spans="1:22" x14ac:dyDescent="0.25">
      <c r="B23" s="11"/>
      <c r="C23" s="11"/>
      <c r="D23" s="11"/>
      <c r="E23" s="11"/>
      <c r="F23" s="11"/>
      <c r="G23" s="11"/>
      <c r="H23" s="11"/>
    </row>
    <row r="24" spans="1:22" x14ac:dyDescent="0.25">
      <c r="M24" s="92"/>
      <c r="N24" s="92"/>
      <c r="O24" s="92"/>
    </row>
  </sheetData>
  <mergeCells count="1">
    <mergeCell ref="C4:D4"/>
  </mergeCells>
  <phoneticPr fontId="0" type="noConversion"/>
  <hyperlinks>
    <hyperlink ref="B22" r:id="rId1" display="Dados retirados do Painel Dinâmico do Biodiesel, elaborado pela ANP" xr:uid="{0A8377E1-8E50-48D0-859F-39A6F4887560}"/>
  </hyperlinks>
  <printOptions horizontalCentered="1"/>
  <pageMargins left="0.15748031496062992" right="0.15748031496062992" top="0.43" bottom="0.23622047244094491" header="0.23622047244094491" footer="0.16"/>
  <pageSetup paperSize="9" scale="75" orientation="landscape" horizontalDpi="300" verticalDpi="300" r:id="rId2"/>
  <headerFooter alignWithMargins="0">
    <oddFooter>&amp;R&amp;D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EC89E-E827-4D1B-A1DF-08ABCA3279BB}">
  <dimension ref="A2:R42"/>
  <sheetViews>
    <sheetView zoomScale="85" zoomScaleNormal="85" workbookViewId="0"/>
  </sheetViews>
  <sheetFormatPr defaultColWidth="9.109375" defaultRowHeight="13.2" x14ac:dyDescent="0.25"/>
  <cols>
    <col min="1" max="1" width="19.109375" style="107" customWidth="1"/>
    <col min="2" max="2" width="9.5546875" style="107" bestFit="1" customWidth="1"/>
    <col min="3" max="19" width="12.5546875" style="107" customWidth="1"/>
    <col min="20" max="20" width="9.109375" style="107"/>
    <col min="21" max="21" width="21.33203125" style="107" bestFit="1" customWidth="1"/>
    <col min="22" max="16384" width="9.109375" style="107"/>
  </cols>
  <sheetData>
    <row r="2" spans="1:18" s="71" customFormat="1" ht="22.8" x14ac:dyDescent="0.4">
      <c r="A2" s="108"/>
      <c r="C2" s="109" t="s">
        <v>78</v>
      </c>
      <c r="D2" s="52"/>
      <c r="E2" s="52"/>
      <c r="F2" s="52"/>
      <c r="G2" s="52"/>
      <c r="H2" s="52"/>
    </row>
    <row r="3" spans="1:18" s="71" customFormat="1" ht="21" x14ac:dyDescent="0.25">
      <c r="A3" s="108"/>
      <c r="C3" s="110" t="s">
        <v>96</v>
      </c>
      <c r="D3" s="53"/>
      <c r="E3" s="53"/>
      <c r="F3" s="53"/>
      <c r="G3" s="111"/>
      <c r="H3" s="53"/>
    </row>
    <row r="4" spans="1:18" s="71" customFormat="1" ht="15.6" x14ac:dyDescent="0.25">
      <c r="A4" s="108"/>
      <c r="C4" s="140" t="str">
        <f>producao_m3_total!C4</f>
        <v>Atualizado em: 02/12/2024</v>
      </c>
      <c r="D4" s="140"/>
      <c r="E4" s="54"/>
      <c r="F4" s="54"/>
      <c r="G4" s="54"/>
      <c r="H4" s="54"/>
    </row>
    <row r="5" spans="1:18" s="71" customFormat="1" ht="15.6" x14ac:dyDescent="0.25">
      <c r="A5" s="108"/>
      <c r="C5" s="112"/>
      <c r="D5" s="112"/>
      <c r="E5" s="54"/>
      <c r="F5" s="54"/>
      <c r="G5" s="54"/>
      <c r="H5" s="54"/>
    </row>
    <row r="6" spans="1:18" s="71" customFormat="1" ht="15.6" x14ac:dyDescent="0.3">
      <c r="A6" s="83" t="s">
        <v>97</v>
      </c>
      <c r="B6" s="82"/>
      <c r="C6" s="82"/>
      <c r="D6" s="82"/>
      <c r="E6" s="82"/>
      <c r="F6" s="82"/>
      <c r="G6" s="54"/>
      <c r="H6" s="54"/>
    </row>
    <row r="7" spans="1:18" s="71" customFormat="1" ht="13.8" x14ac:dyDescent="0.25">
      <c r="A7" s="91" t="s">
        <v>98</v>
      </c>
      <c r="B7" s="28">
        <v>2005</v>
      </c>
      <c r="C7" s="28">
        <v>2006</v>
      </c>
      <c r="D7" s="28">
        <v>2007</v>
      </c>
      <c r="E7" s="28">
        <v>2008</v>
      </c>
      <c r="F7" s="28">
        <v>2009</v>
      </c>
      <c r="G7" s="28">
        <v>2010</v>
      </c>
      <c r="H7" s="28">
        <v>2011</v>
      </c>
      <c r="I7" s="28">
        <v>2012</v>
      </c>
      <c r="J7" s="28">
        <v>2013</v>
      </c>
      <c r="K7" s="28">
        <v>2014</v>
      </c>
      <c r="L7" s="28">
        <v>2015</v>
      </c>
      <c r="M7" s="28">
        <v>2016</v>
      </c>
      <c r="N7" s="101">
        <v>2017</v>
      </c>
      <c r="O7" s="101">
        <v>2018</v>
      </c>
      <c r="P7" s="101">
        <v>2019</v>
      </c>
      <c r="Q7" s="101">
        <v>2020</v>
      </c>
      <c r="R7" s="101">
        <v>2021</v>
      </c>
    </row>
    <row r="8" spans="1:18" s="71" customFormat="1" ht="13.8" x14ac:dyDescent="0.25">
      <c r="A8" s="117" t="s">
        <v>99</v>
      </c>
      <c r="B8" s="114">
        <v>510.40000000000003</v>
      </c>
      <c r="C8" s="114">
        <v>2420.8999999999996</v>
      </c>
      <c r="D8" s="114">
        <v>26588.640000000003</v>
      </c>
      <c r="E8" s="114">
        <v>15987.460000000001</v>
      </c>
      <c r="F8" s="114">
        <v>41821.150999999998</v>
      </c>
      <c r="G8" s="114">
        <v>95106.123000000007</v>
      </c>
      <c r="H8" s="114">
        <v>103445.962</v>
      </c>
      <c r="I8" s="114">
        <v>78653.631999999998</v>
      </c>
      <c r="J8" s="114">
        <v>62239.383999999998</v>
      </c>
      <c r="K8" s="114">
        <v>84581.065000000002</v>
      </c>
      <c r="L8" s="114">
        <v>66224.751000000004</v>
      </c>
      <c r="M8" s="114">
        <v>38957.78899999999</v>
      </c>
      <c r="N8" s="118">
        <v>7821.29</v>
      </c>
      <c r="O8" s="118">
        <v>101338.965</v>
      </c>
      <c r="P8" s="118">
        <v>108279.545</v>
      </c>
      <c r="Q8" s="118">
        <v>148611.26999999999</v>
      </c>
      <c r="R8" s="118">
        <v>144421.72200000001</v>
      </c>
    </row>
    <row r="9" spans="1:18" s="71" customFormat="1" ht="13.8" hidden="1" x14ac:dyDescent="0.25">
      <c r="A9" s="119" t="s">
        <v>100</v>
      </c>
      <c r="B9" s="114">
        <v>510.40000000000003</v>
      </c>
      <c r="C9" s="114">
        <v>2420.8999999999996</v>
      </c>
      <c r="D9" s="114">
        <v>3716.7599999999998</v>
      </c>
      <c r="E9" s="114">
        <v>2625.248</v>
      </c>
      <c r="F9" s="114">
        <v>3494.3540000000003</v>
      </c>
      <c r="G9" s="114">
        <v>2345.4910000000004</v>
      </c>
      <c r="H9" s="114">
        <v>0</v>
      </c>
      <c r="I9" s="114">
        <v>0</v>
      </c>
      <c r="J9" s="114">
        <v>0</v>
      </c>
      <c r="K9" s="114">
        <v>0</v>
      </c>
      <c r="L9" s="114">
        <v>0</v>
      </c>
      <c r="M9" s="114">
        <v>0</v>
      </c>
      <c r="N9" s="114">
        <v>0</v>
      </c>
      <c r="O9" s="114">
        <v>0</v>
      </c>
      <c r="P9" s="114">
        <v>0</v>
      </c>
      <c r="Q9" s="114">
        <v>0</v>
      </c>
      <c r="R9" s="114">
        <v>0</v>
      </c>
    </row>
    <row r="10" spans="1:18" s="71" customFormat="1" ht="13.8" hidden="1" x14ac:dyDescent="0.25">
      <c r="A10" s="119" t="s">
        <v>101</v>
      </c>
      <c r="B10" s="114">
        <v>0</v>
      </c>
      <c r="C10" s="114">
        <v>0</v>
      </c>
      <c r="D10" s="114">
        <v>99.174999999999983</v>
      </c>
      <c r="E10" s="114">
        <v>227.64600000000002</v>
      </c>
      <c r="F10" s="114">
        <v>4779.3549999999996</v>
      </c>
      <c r="G10" s="114">
        <v>6190.2210000000005</v>
      </c>
      <c r="H10" s="114">
        <v>2264.268</v>
      </c>
      <c r="I10" s="114">
        <v>8406.1620000000003</v>
      </c>
      <c r="J10" s="114">
        <v>13552.771000000001</v>
      </c>
      <c r="K10" s="114">
        <v>10977.016</v>
      </c>
      <c r="L10" s="114">
        <v>4139.9939999999997</v>
      </c>
      <c r="M10" s="114">
        <v>1034.537</v>
      </c>
      <c r="N10" s="114">
        <v>7260.1480000000001</v>
      </c>
      <c r="O10" s="114">
        <v>16231.506999999998</v>
      </c>
      <c r="P10" s="114">
        <v>15861.522999999999</v>
      </c>
      <c r="Q10" s="114">
        <v>6854.1610000000001</v>
      </c>
      <c r="R10" s="114">
        <v>3724.0660000000003</v>
      </c>
    </row>
    <row r="11" spans="1:18" s="71" customFormat="1" ht="13.8" hidden="1" x14ac:dyDescent="0.25">
      <c r="A11" s="119" t="s">
        <v>102</v>
      </c>
      <c r="B11" s="114">
        <v>0</v>
      </c>
      <c r="C11" s="114">
        <v>0</v>
      </c>
      <c r="D11" s="114">
        <v>22772.705000000002</v>
      </c>
      <c r="E11" s="114">
        <v>13134.566000000001</v>
      </c>
      <c r="F11" s="114">
        <v>33547.441999999995</v>
      </c>
      <c r="G11" s="114">
        <v>86570.411000000007</v>
      </c>
      <c r="H11" s="114">
        <v>101181.694</v>
      </c>
      <c r="I11" s="114">
        <v>70247.47</v>
      </c>
      <c r="J11" s="114">
        <v>48686.612999999998</v>
      </c>
      <c r="K11" s="114">
        <v>73604.048999999999</v>
      </c>
      <c r="L11" s="114">
        <v>62084.757000000005</v>
      </c>
      <c r="M11" s="114">
        <v>37923.251999999993</v>
      </c>
      <c r="N11" s="114">
        <v>561.14199999999994</v>
      </c>
      <c r="O11" s="114">
        <v>85107.457999999999</v>
      </c>
      <c r="P11" s="114">
        <v>92418.021999999997</v>
      </c>
      <c r="Q11" s="114">
        <v>141757.109</v>
      </c>
      <c r="R11" s="114">
        <v>140697.65600000002</v>
      </c>
    </row>
    <row r="12" spans="1:18" s="71" customFormat="1" ht="13.8" x14ac:dyDescent="0.25">
      <c r="A12" s="117" t="s">
        <v>103</v>
      </c>
      <c r="B12" s="114">
        <v>156.36956521739131</v>
      </c>
      <c r="C12" s="114">
        <v>34797.864000000001</v>
      </c>
      <c r="D12" s="114">
        <v>172200.45100000003</v>
      </c>
      <c r="E12" s="114">
        <v>125909.52100000001</v>
      </c>
      <c r="F12" s="114">
        <v>163905.144</v>
      </c>
      <c r="G12" s="114">
        <v>176993.685</v>
      </c>
      <c r="H12" s="114">
        <v>176416.72500000001</v>
      </c>
      <c r="I12" s="114">
        <v>293573.13199999998</v>
      </c>
      <c r="J12" s="114">
        <v>278379.12899999996</v>
      </c>
      <c r="K12" s="114">
        <v>233175.51000000004</v>
      </c>
      <c r="L12" s="114">
        <v>314716.53700000001</v>
      </c>
      <c r="M12" s="114">
        <v>304604.902</v>
      </c>
      <c r="N12" s="118">
        <v>290944.78599999996</v>
      </c>
      <c r="O12" s="118">
        <v>376337.64199999999</v>
      </c>
      <c r="P12" s="118">
        <v>454325.59299999999</v>
      </c>
      <c r="Q12" s="118">
        <v>478223.92</v>
      </c>
      <c r="R12" s="118">
        <v>452821.45500000002</v>
      </c>
    </row>
    <row r="13" spans="1:18" s="71" customFormat="1" ht="13.8" hidden="1" x14ac:dyDescent="0.25">
      <c r="A13" s="119" t="s">
        <v>104</v>
      </c>
      <c r="B13" s="114">
        <v>0</v>
      </c>
      <c r="C13" s="114">
        <v>4238.1350000000002</v>
      </c>
      <c r="D13" s="114">
        <v>70941.993000000002</v>
      </c>
      <c r="E13" s="114">
        <v>65982.131999999998</v>
      </c>
      <c r="F13" s="114">
        <v>79940.850000000006</v>
      </c>
      <c r="G13" s="114">
        <v>91951.613999999987</v>
      </c>
      <c r="H13" s="114">
        <v>131892.58199999999</v>
      </c>
      <c r="I13" s="114">
        <v>231204.272</v>
      </c>
      <c r="J13" s="114">
        <v>194187.86699999997</v>
      </c>
      <c r="K13" s="114">
        <v>160191.91000000003</v>
      </c>
      <c r="L13" s="114">
        <v>225484.04499999998</v>
      </c>
      <c r="M13" s="114">
        <v>245215.25699999998</v>
      </c>
      <c r="N13" s="114">
        <v>290944.78599999996</v>
      </c>
      <c r="O13" s="114">
        <v>376337.64199999999</v>
      </c>
      <c r="P13" s="114">
        <v>454325.59299999999</v>
      </c>
      <c r="Q13" s="114">
        <v>438580.89899999998</v>
      </c>
      <c r="R13" s="114">
        <v>410429.54200000002</v>
      </c>
    </row>
    <row r="14" spans="1:18" s="71" customFormat="1" ht="13.8" hidden="1" x14ac:dyDescent="0.25">
      <c r="A14" s="119" t="s">
        <v>105</v>
      </c>
      <c r="B14" s="114">
        <v>0</v>
      </c>
      <c r="C14" s="114">
        <v>1956.2</v>
      </c>
      <c r="D14" s="114">
        <v>47276.165000000008</v>
      </c>
      <c r="E14" s="114">
        <v>19207.526000000005</v>
      </c>
      <c r="F14" s="114">
        <v>49153.503000000004</v>
      </c>
      <c r="G14" s="114">
        <v>66336.63</v>
      </c>
      <c r="H14" s="114">
        <v>44524.143000000004</v>
      </c>
      <c r="I14" s="114">
        <v>62368.86</v>
      </c>
      <c r="J14" s="114">
        <v>84191.262000000002</v>
      </c>
      <c r="K14" s="114">
        <v>72983.600000000006</v>
      </c>
      <c r="L14" s="114">
        <v>87433.705999999991</v>
      </c>
      <c r="M14" s="114">
        <v>59389.645000000004</v>
      </c>
      <c r="N14" s="114">
        <v>0</v>
      </c>
      <c r="O14" s="114">
        <v>0</v>
      </c>
      <c r="P14" s="114">
        <v>0</v>
      </c>
      <c r="Q14" s="114">
        <v>0</v>
      </c>
      <c r="R14" s="114">
        <v>0</v>
      </c>
    </row>
    <row r="15" spans="1:18" s="71" customFormat="1" ht="13.8" hidden="1" x14ac:dyDescent="0.25">
      <c r="A15" s="119" t="s">
        <v>106</v>
      </c>
      <c r="B15" s="114">
        <v>0</v>
      </c>
      <c r="C15" s="114">
        <v>0</v>
      </c>
      <c r="D15" s="114">
        <v>23508.648000000001</v>
      </c>
      <c r="E15" s="114">
        <v>36172.289000000004</v>
      </c>
      <c r="F15" s="114">
        <v>31194.888999999999</v>
      </c>
      <c r="G15" s="114">
        <v>18705.441000000003</v>
      </c>
      <c r="H15" s="114">
        <v>0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</row>
    <row r="16" spans="1:18" s="71" customFormat="1" ht="13.8" hidden="1" x14ac:dyDescent="0.25">
      <c r="A16" s="119" t="s">
        <v>107</v>
      </c>
      <c r="B16" s="114">
        <v>156.36956521739131</v>
      </c>
      <c r="C16" s="114">
        <v>28603.528999999999</v>
      </c>
      <c r="D16" s="114">
        <v>30473.645000000008</v>
      </c>
      <c r="E16" s="114">
        <v>4547.5740000000005</v>
      </c>
      <c r="F16" s="114">
        <v>3615.902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39643.021000000001</v>
      </c>
      <c r="R16" s="114">
        <v>42391.913</v>
      </c>
    </row>
    <row r="17" spans="1:18" s="71" customFormat="1" ht="13.8" hidden="1" x14ac:dyDescent="0.25">
      <c r="A17" s="119" t="s">
        <v>108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14">
        <v>1798.7860000000001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</row>
    <row r="18" spans="1:18" s="71" customFormat="1" ht="13.8" x14ac:dyDescent="0.25">
      <c r="A18" s="117" t="s">
        <v>109</v>
      </c>
      <c r="B18" s="114">
        <v>0</v>
      </c>
      <c r="C18" s="114">
        <v>10121.372000000001</v>
      </c>
      <c r="D18" s="114">
        <v>125808.122</v>
      </c>
      <c r="E18" s="114">
        <v>526286.86800000002</v>
      </c>
      <c r="F18" s="114">
        <v>640077.29599999997</v>
      </c>
      <c r="G18" s="114">
        <v>1018302.608</v>
      </c>
      <c r="H18" s="114">
        <v>1036558.5299999999</v>
      </c>
      <c r="I18" s="114">
        <v>1162913.2460000003</v>
      </c>
      <c r="J18" s="114">
        <v>1183091.6640000001</v>
      </c>
      <c r="K18" s="114">
        <v>1472241.702</v>
      </c>
      <c r="L18" s="114">
        <v>1748407.06</v>
      </c>
      <c r="M18" s="114">
        <v>1646827.55</v>
      </c>
      <c r="N18" s="118">
        <v>1896284.4259999997</v>
      </c>
      <c r="O18" s="118">
        <v>2215712.1999999997</v>
      </c>
      <c r="P18" s="118">
        <v>2441756.469</v>
      </c>
      <c r="Q18" s="118">
        <v>2557667.6680000001</v>
      </c>
      <c r="R18" s="118">
        <v>2553664.1629999997</v>
      </c>
    </row>
    <row r="19" spans="1:18" s="71" customFormat="1" ht="13.8" hidden="1" x14ac:dyDescent="0.25">
      <c r="A19" s="119" t="s">
        <v>110</v>
      </c>
      <c r="B19" s="114">
        <v>0</v>
      </c>
      <c r="C19" s="114">
        <v>10107.972000000002</v>
      </c>
      <c r="D19" s="114">
        <v>110638.065</v>
      </c>
      <c r="E19" s="114">
        <v>241364.09700000001</v>
      </c>
      <c r="F19" s="114">
        <v>268701.549</v>
      </c>
      <c r="G19" s="114">
        <v>442293.35199999996</v>
      </c>
      <c r="H19" s="114">
        <v>505586.03499999997</v>
      </c>
      <c r="I19" s="114">
        <v>601146.13900000008</v>
      </c>
      <c r="J19" s="114">
        <v>575714.64400000009</v>
      </c>
      <c r="K19" s="114">
        <v>643837.28700000001</v>
      </c>
      <c r="L19" s="114">
        <v>695251.99200000009</v>
      </c>
      <c r="M19" s="114">
        <v>649921.53200000001</v>
      </c>
      <c r="N19" s="114">
        <v>716570.28899999987</v>
      </c>
      <c r="O19" s="114">
        <v>757668.99199999997</v>
      </c>
      <c r="P19" s="114">
        <v>872376.80299999996</v>
      </c>
      <c r="Q19" s="114">
        <v>878498.15600000008</v>
      </c>
      <c r="R19" s="114">
        <v>964640.53499999992</v>
      </c>
    </row>
    <row r="20" spans="1:18" hidden="1" x14ac:dyDescent="0.25">
      <c r="A20" s="119" t="s">
        <v>111</v>
      </c>
      <c r="B20" s="114">
        <v>0</v>
      </c>
      <c r="C20" s="114">
        <v>0</v>
      </c>
      <c r="D20" s="114">
        <v>0</v>
      </c>
      <c r="E20" s="114">
        <v>0</v>
      </c>
      <c r="F20" s="114">
        <v>4367.2080000000005</v>
      </c>
      <c r="G20" s="114">
        <v>7827.8379999999997</v>
      </c>
      <c r="H20" s="114">
        <v>31022.717000000001</v>
      </c>
      <c r="I20" s="114">
        <v>84053.96100000001</v>
      </c>
      <c r="J20" s="114">
        <v>188896.90700000001</v>
      </c>
      <c r="K20" s="114">
        <v>217296.71100000004</v>
      </c>
      <c r="L20" s="114">
        <v>207483.63400000002</v>
      </c>
      <c r="M20" s="114">
        <v>178236.88699999999</v>
      </c>
      <c r="N20" s="114">
        <v>265707.076</v>
      </c>
      <c r="O20" s="114">
        <v>324483.04399999999</v>
      </c>
      <c r="P20" s="114">
        <v>343493.38500000001</v>
      </c>
      <c r="Q20" s="114">
        <v>448162.152</v>
      </c>
      <c r="R20" s="114">
        <v>367118.78599999996</v>
      </c>
    </row>
    <row r="21" spans="1:18" hidden="1" x14ac:dyDescent="0.25">
      <c r="A21" s="119" t="s">
        <v>112</v>
      </c>
      <c r="B21" s="114">
        <v>0</v>
      </c>
      <c r="C21" s="114">
        <v>13.4</v>
      </c>
      <c r="D21" s="114">
        <v>15170.056999999999</v>
      </c>
      <c r="E21" s="114">
        <v>284922.77099999995</v>
      </c>
      <c r="F21" s="114">
        <v>367008.53899999999</v>
      </c>
      <c r="G21" s="114">
        <v>568181.41800000006</v>
      </c>
      <c r="H21" s="114">
        <v>499949.77799999993</v>
      </c>
      <c r="I21" s="114">
        <v>477713.14600000007</v>
      </c>
      <c r="J21" s="114">
        <v>418480.11300000001</v>
      </c>
      <c r="K21" s="114">
        <v>611107.70400000003</v>
      </c>
      <c r="L21" s="114">
        <v>845671.43400000001</v>
      </c>
      <c r="M21" s="114">
        <v>818669.13100000005</v>
      </c>
      <c r="N21" s="114">
        <v>914007.06099999987</v>
      </c>
      <c r="O21" s="114">
        <v>1133560.1639999999</v>
      </c>
      <c r="P21" s="114">
        <v>1225886.281</v>
      </c>
      <c r="Q21" s="114">
        <v>1231007.3599999999</v>
      </c>
      <c r="R21" s="114">
        <v>1221904.8419999999</v>
      </c>
    </row>
    <row r="22" spans="1:18" x14ac:dyDescent="0.25">
      <c r="A22" s="117" t="s">
        <v>113</v>
      </c>
      <c r="B22" s="114">
        <v>43.82</v>
      </c>
      <c r="C22" s="114">
        <v>21561.895</v>
      </c>
      <c r="D22" s="114">
        <v>37023.428999999996</v>
      </c>
      <c r="E22" s="114">
        <v>185594.15399999998</v>
      </c>
      <c r="F22" s="114">
        <v>284774.26199999999</v>
      </c>
      <c r="G22" s="114">
        <v>420328.40500000003</v>
      </c>
      <c r="H22" s="114">
        <v>379410.44300000003</v>
      </c>
      <c r="I22" s="114">
        <v>255732.61599999998</v>
      </c>
      <c r="J22" s="114">
        <v>261372.73099999997</v>
      </c>
      <c r="K22" s="114">
        <v>270891.20800000004</v>
      </c>
      <c r="L22" s="114">
        <v>295435.69399999996</v>
      </c>
      <c r="M22" s="114">
        <v>254258.666</v>
      </c>
      <c r="N22" s="118">
        <v>334058.47499999998</v>
      </c>
      <c r="O22" s="118">
        <v>457701.64199999999</v>
      </c>
      <c r="P22" s="118">
        <v>499874.83200000005</v>
      </c>
      <c r="Q22" s="118">
        <v>506120.57199999993</v>
      </c>
      <c r="R22" s="118">
        <v>425276.96100000001</v>
      </c>
    </row>
    <row r="23" spans="1:18" hidden="1" x14ac:dyDescent="0.25">
      <c r="A23" s="119" t="s">
        <v>114</v>
      </c>
      <c r="B23" s="114">
        <v>43.82</v>
      </c>
      <c r="C23" s="114">
        <v>310.5</v>
      </c>
      <c r="D23" s="114">
        <v>138.16399999999999</v>
      </c>
      <c r="E23" s="114">
        <v>0</v>
      </c>
      <c r="F23" s="114">
        <v>40271.181999999993</v>
      </c>
      <c r="G23" s="114">
        <v>72693.471000000005</v>
      </c>
      <c r="H23" s="114">
        <v>76618.679999999993</v>
      </c>
      <c r="I23" s="114">
        <v>80100.090000000011</v>
      </c>
      <c r="J23" s="114">
        <v>88019.750999999989</v>
      </c>
      <c r="K23" s="114">
        <v>83283.421000000002</v>
      </c>
      <c r="L23" s="114">
        <v>92258.386999999988</v>
      </c>
      <c r="M23" s="114">
        <v>94798.232000000004</v>
      </c>
      <c r="N23" s="114">
        <v>118136.424</v>
      </c>
      <c r="O23" s="114">
        <v>127945.64799999999</v>
      </c>
      <c r="P23" s="114">
        <v>131111.981</v>
      </c>
      <c r="Q23" s="114">
        <v>131888.19500000001</v>
      </c>
      <c r="R23" s="114">
        <v>112201.04700000002</v>
      </c>
    </row>
    <row r="24" spans="1:18" hidden="1" x14ac:dyDescent="0.25">
      <c r="A24" s="119" t="s">
        <v>115</v>
      </c>
      <c r="B24" s="114">
        <v>0</v>
      </c>
      <c r="C24" s="114">
        <v>0</v>
      </c>
      <c r="D24" s="114">
        <v>0</v>
      </c>
      <c r="E24" s="114">
        <v>0</v>
      </c>
      <c r="F24" s="114">
        <v>8201.0789999999997</v>
      </c>
      <c r="G24" s="114">
        <v>20176.960000000003</v>
      </c>
      <c r="H24" s="114">
        <v>7715.9669999999996</v>
      </c>
      <c r="I24" s="114">
        <v>17045.886000000002</v>
      </c>
      <c r="J24" s="114">
        <v>8891.2650000000012</v>
      </c>
      <c r="K24" s="114">
        <v>17262.437000000002</v>
      </c>
      <c r="L24" s="114">
        <v>18704.251999999997</v>
      </c>
      <c r="M24" s="114">
        <v>21669.101000000002</v>
      </c>
      <c r="N24" s="114">
        <v>58237.081000000006</v>
      </c>
      <c r="O24" s="114">
        <v>96103.067999999999</v>
      </c>
      <c r="P24" s="114">
        <v>137673.223</v>
      </c>
      <c r="Q24" s="114">
        <v>141299.37299999999</v>
      </c>
      <c r="R24" s="114">
        <v>137877.83099999998</v>
      </c>
    </row>
    <row r="25" spans="1:18" hidden="1" x14ac:dyDescent="0.25">
      <c r="A25" s="119" t="s">
        <v>116</v>
      </c>
      <c r="B25" s="114">
        <v>0</v>
      </c>
      <c r="C25" s="114">
        <v>21251.395</v>
      </c>
      <c r="D25" s="114">
        <v>36885.264999999999</v>
      </c>
      <c r="E25" s="114">
        <v>185594.15399999998</v>
      </c>
      <c r="F25" s="114">
        <v>236302.00100000002</v>
      </c>
      <c r="G25" s="114">
        <v>327457.97399999999</v>
      </c>
      <c r="H25" s="114">
        <v>295075.79600000003</v>
      </c>
      <c r="I25" s="114">
        <v>158586.63999999998</v>
      </c>
      <c r="J25" s="114">
        <v>164461.715</v>
      </c>
      <c r="K25" s="114">
        <v>170345.35000000003</v>
      </c>
      <c r="L25" s="114">
        <v>184473.05499999999</v>
      </c>
      <c r="M25" s="114">
        <v>137791.33299999998</v>
      </c>
      <c r="N25" s="114">
        <v>157684.97</v>
      </c>
      <c r="O25" s="114">
        <v>233652.92600000001</v>
      </c>
      <c r="P25" s="114">
        <v>231089.62800000003</v>
      </c>
      <c r="Q25" s="114">
        <v>232933.00399999999</v>
      </c>
      <c r="R25" s="114">
        <v>175198.08300000001</v>
      </c>
    </row>
    <row r="26" spans="1:18" x14ac:dyDescent="0.25">
      <c r="A26" s="117" t="s">
        <v>117</v>
      </c>
      <c r="B26" s="114">
        <v>25.57</v>
      </c>
      <c r="C26" s="114">
        <v>99.95</v>
      </c>
      <c r="D26" s="114">
        <v>42708.498</v>
      </c>
      <c r="E26" s="114">
        <v>313350.41199999995</v>
      </c>
      <c r="F26" s="114">
        <v>477870.56400000001</v>
      </c>
      <c r="G26" s="114">
        <v>675667.69699999993</v>
      </c>
      <c r="H26" s="114">
        <v>976928.25800000003</v>
      </c>
      <c r="I26" s="114">
        <v>926610.86300000001</v>
      </c>
      <c r="J26" s="114">
        <v>1132405.3610000003</v>
      </c>
      <c r="K26" s="114">
        <v>1361320.412</v>
      </c>
      <c r="L26" s="114">
        <v>1512484.4920000003</v>
      </c>
      <c r="M26" s="114">
        <v>1556690.091</v>
      </c>
      <c r="N26" s="118">
        <v>1762184.7949999999</v>
      </c>
      <c r="O26" s="118">
        <v>2198945.949</v>
      </c>
      <c r="P26" s="118">
        <v>2396867.915</v>
      </c>
      <c r="Q26" s="118">
        <v>2741413.1639999999</v>
      </c>
      <c r="R26" s="118">
        <v>3182198.071</v>
      </c>
    </row>
    <row r="27" spans="1:18" hidden="1" x14ac:dyDescent="0.25">
      <c r="A27" s="102" t="s">
        <v>118</v>
      </c>
      <c r="B27" s="104">
        <v>25.57</v>
      </c>
      <c r="C27" s="104">
        <v>99.95</v>
      </c>
      <c r="D27" s="104">
        <v>12.100000000000001</v>
      </c>
      <c r="E27" s="104">
        <v>7294.3710000000001</v>
      </c>
      <c r="F27" s="104">
        <v>23681.277000000002</v>
      </c>
      <c r="G27" s="104">
        <v>69669.689999999988</v>
      </c>
      <c r="H27" s="104">
        <v>114818.53099999999</v>
      </c>
      <c r="I27" s="104">
        <v>120110.853</v>
      </c>
      <c r="J27" s="104">
        <v>210716.21599999999</v>
      </c>
      <c r="K27" s="104">
        <v>319221.89199999999</v>
      </c>
      <c r="L27" s="104">
        <v>363688.71200000006</v>
      </c>
      <c r="M27" s="104">
        <v>392679.00100000005</v>
      </c>
      <c r="N27" s="104">
        <v>504244.04300000006</v>
      </c>
      <c r="O27" s="104">
        <v>597347.66100000008</v>
      </c>
      <c r="P27" s="104">
        <v>659340.103</v>
      </c>
      <c r="Q27" s="104">
        <v>809335.78300000005</v>
      </c>
      <c r="R27" s="104">
        <v>1224612.5109999999</v>
      </c>
    </row>
    <row r="28" spans="1:18" hidden="1" x14ac:dyDescent="0.25">
      <c r="A28" s="102" t="s">
        <v>119</v>
      </c>
      <c r="B28" s="104">
        <v>0</v>
      </c>
      <c r="C28" s="104">
        <v>0</v>
      </c>
      <c r="D28" s="104">
        <v>42696.398000000001</v>
      </c>
      <c r="E28" s="104">
        <v>306056.04099999997</v>
      </c>
      <c r="F28" s="104">
        <v>454189.28700000001</v>
      </c>
      <c r="G28" s="104">
        <v>605998.00699999998</v>
      </c>
      <c r="H28" s="104">
        <v>862109.72700000007</v>
      </c>
      <c r="I28" s="104">
        <v>806500.01</v>
      </c>
      <c r="J28" s="104">
        <v>883331.43700000015</v>
      </c>
      <c r="K28" s="104">
        <v>973646.94300000009</v>
      </c>
      <c r="L28" s="104">
        <v>1114307.2610000002</v>
      </c>
      <c r="M28" s="104">
        <v>1074758.9620000001</v>
      </c>
      <c r="N28" s="104">
        <v>1135975.8019999999</v>
      </c>
      <c r="O28" s="104">
        <v>1479466.841</v>
      </c>
      <c r="P28" s="104">
        <v>1607054.4100000001</v>
      </c>
      <c r="Q28" s="104">
        <v>1792132.757</v>
      </c>
      <c r="R28" s="104">
        <v>1855787.2230000002</v>
      </c>
    </row>
    <row r="29" spans="1:18" hidden="1" x14ac:dyDescent="0.25">
      <c r="A29" s="103" t="s">
        <v>120</v>
      </c>
      <c r="B29" s="105">
        <v>0</v>
      </c>
      <c r="C29" s="105">
        <v>0</v>
      </c>
      <c r="D29" s="105">
        <v>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38357.707999999999</v>
      </c>
      <c r="K29" s="105">
        <v>68451.577000000005</v>
      </c>
      <c r="L29" s="105">
        <v>34488.519</v>
      </c>
      <c r="M29" s="105">
        <v>89252.128000000012</v>
      </c>
      <c r="N29" s="105">
        <v>121964.94999999998</v>
      </c>
      <c r="O29" s="105">
        <v>122131.447</v>
      </c>
      <c r="P29" s="105">
        <v>130473.402</v>
      </c>
      <c r="Q29" s="105">
        <v>139944.62400000001</v>
      </c>
      <c r="R29" s="105">
        <v>101798.33699999998</v>
      </c>
    </row>
    <row r="30" spans="1:18" x14ac:dyDescent="0.25">
      <c r="A30" s="88" t="s">
        <v>121</v>
      </c>
      <c r="B30" s="97">
        <v>736.15956521739145</v>
      </c>
      <c r="C30" s="97">
        <v>69001.981</v>
      </c>
      <c r="D30" s="97">
        <v>404329.13999999996</v>
      </c>
      <c r="E30" s="97">
        <v>1167128.415</v>
      </c>
      <c r="F30" s="97">
        <v>1608448.4170000001</v>
      </c>
      <c r="G30" s="97">
        <v>2386398.5179999997</v>
      </c>
      <c r="H30" s="97">
        <v>2672759.9179999996</v>
      </c>
      <c r="I30" s="97">
        <v>2717483.4890000001</v>
      </c>
      <c r="J30" s="97">
        <v>2917488.2690000003</v>
      </c>
      <c r="K30" s="97">
        <v>3422209.8970000003</v>
      </c>
      <c r="L30" s="97">
        <v>3937268.5340000005</v>
      </c>
      <c r="M30" s="97">
        <v>3801338.9980000001</v>
      </c>
      <c r="N30" s="106">
        <v>4291293.7719999999</v>
      </c>
      <c r="O30" s="106">
        <v>5350036.398</v>
      </c>
      <c r="P30" s="106">
        <v>5901104.3539999994</v>
      </c>
      <c r="Q30" s="106">
        <v>6432036.5940000005</v>
      </c>
      <c r="R30" s="106">
        <v>6758382.3720000004</v>
      </c>
    </row>
    <row r="31" spans="1:18" x14ac:dyDescent="0.25">
      <c r="B31" s="62"/>
      <c r="C31" s="62"/>
      <c r="D31" s="62"/>
      <c r="E31" s="62"/>
      <c r="F31" s="62"/>
      <c r="G31" s="62"/>
      <c r="H31" s="62"/>
    </row>
    <row r="32" spans="1:18" ht="15.6" x14ac:dyDescent="0.3">
      <c r="A32" s="83" t="s">
        <v>122</v>
      </c>
      <c r="B32" s="62"/>
      <c r="C32" s="62"/>
      <c r="D32" s="62"/>
      <c r="E32" s="62"/>
      <c r="F32" s="62"/>
      <c r="G32" s="62"/>
      <c r="H32" s="62"/>
    </row>
    <row r="33" spans="1:15" x14ac:dyDescent="0.25">
      <c r="A33" s="91" t="s">
        <v>98</v>
      </c>
      <c r="B33" s="28">
        <v>2022</v>
      </c>
      <c r="C33" s="133">
        <v>2023</v>
      </c>
      <c r="D33" s="28">
        <v>2024</v>
      </c>
    </row>
    <row r="34" spans="1:15" x14ac:dyDescent="0.25">
      <c r="A34" s="81" t="s">
        <v>103</v>
      </c>
      <c r="B34" s="114">
        <v>631590.0830000001</v>
      </c>
      <c r="C34" s="137">
        <v>624725.72400000005</v>
      </c>
      <c r="D34" s="137">
        <v>651868.02</v>
      </c>
      <c r="E34" s="115"/>
    </row>
    <row r="35" spans="1:15" x14ac:dyDescent="0.25">
      <c r="A35" s="117" t="s">
        <v>123</v>
      </c>
      <c r="B35" s="114">
        <v>2521627.1809999994</v>
      </c>
      <c r="C35" s="137">
        <v>3316839.2879999997</v>
      </c>
      <c r="D35" s="137">
        <v>3369834.7150000003</v>
      </c>
      <c r="E35" s="115"/>
    </row>
    <row r="36" spans="1:15" x14ac:dyDescent="0.25">
      <c r="A36" s="117" t="s">
        <v>113</v>
      </c>
      <c r="B36" s="114">
        <v>448200.36699999997</v>
      </c>
      <c r="C36" s="137">
        <v>435580.76400000002</v>
      </c>
      <c r="D36" s="137">
        <v>460479.73600000003</v>
      </c>
      <c r="E36" s="115"/>
    </row>
    <row r="37" spans="1:15" x14ac:dyDescent="0.25">
      <c r="A37" s="117" t="s">
        <v>117</v>
      </c>
      <c r="B37" s="114">
        <v>2653292.6389999995</v>
      </c>
      <c r="C37" s="137">
        <v>3146690.2040000004</v>
      </c>
      <c r="D37" s="137">
        <v>3082532.5710000005</v>
      </c>
      <c r="E37" s="115"/>
    </row>
    <row r="38" spans="1:15" x14ac:dyDescent="0.25">
      <c r="A38" s="88" t="s">
        <v>121</v>
      </c>
      <c r="B38" s="97">
        <v>6254710.2699999996</v>
      </c>
      <c r="C38" s="97">
        <v>7523835.9800000004</v>
      </c>
      <c r="D38" s="97">
        <v>7564715.0420000013</v>
      </c>
    </row>
    <row r="39" spans="1:15" x14ac:dyDescent="0.25">
      <c r="A39" s="62" t="s">
        <v>94</v>
      </c>
      <c r="B39" s="62"/>
      <c r="C39" s="62"/>
      <c r="D39" s="62"/>
      <c r="E39" s="62"/>
      <c r="G39" s="62"/>
      <c r="H39" s="62"/>
      <c r="M39" s="113"/>
      <c r="N39" s="113"/>
      <c r="O39" s="113"/>
    </row>
    <row r="40" spans="1:15" x14ac:dyDescent="0.25">
      <c r="A40" s="138" t="s">
        <v>95</v>
      </c>
      <c r="B40" s="62"/>
      <c r="C40" s="62"/>
      <c r="D40" s="62"/>
      <c r="E40" s="62"/>
      <c r="G40" s="62"/>
      <c r="H40" s="62"/>
      <c r="M40" s="113"/>
      <c r="N40" s="113"/>
      <c r="O40" s="113"/>
    </row>
    <row r="41" spans="1:15" x14ac:dyDescent="0.25">
      <c r="A41" s="107" t="s">
        <v>189</v>
      </c>
      <c r="M41" s="116"/>
      <c r="N41" s="116"/>
      <c r="O41" s="116"/>
    </row>
    <row r="42" spans="1:15" x14ac:dyDescent="0.25">
      <c r="A42" s="107" t="s">
        <v>124</v>
      </c>
      <c r="M42" s="113"/>
      <c r="N42" s="113"/>
      <c r="O42" s="113"/>
    </row>
  </sheetData>
  <mergeCells count="1">
    <mergeCell ref="C4:D4"/>
  </mergeCells>
  <hyperlinks>
    <hyperlink ref="A40" r:id="rId1" display="Dados retirados do Painel Dinâmico do Biodiesel, elaborado pela ANP" xr:uid="{ABCCD6A0-A9D0-40E2-92B8-2D45AD98264F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7"/>
  <sheetViews>
    <sheetView workbookViewId="0">
      <selection activeCell="H6" sqref="H6"/>
    </sheetView>
  </sheetViews>
  <sheetFormatPr defaultColWidth="9.109375" defaultRowHeight="13.2" x14ac:dyDescent="0.25"/>
  <cols>
    <col min="1" max="1" width="4.5546875" style="51" customWidth="1"/>
    <col min="2" max="2" width="28.88671875" style="51" bestFit="1" customWidth="1"/>
    <col min="3" max="3" width="11.5546875" style="51" customWidth="1"/>
    <col min="4" max="4" width="12" style="51" bestFit="1" customWidth="1"/>
    <col min="5" max="16384" width="9.109375" style="51"/>
  </cols>
  <sheetData>
    <row r="1" spans="1:4" ht="18" customHeight="1" x14ac:dyDescent="0.4">
      <c r="A1" s="52"/>
      <c r="B1" s="71"/>
    </row>
    <row r="2" spans="1:4" ht="22.8" x14ac:dyDescent="0.4">
      <c r="A2" s="52" t="s">
        <v>0</v>
      </c>
      <c r="B2" s="71"/>
    </row>
    <row r="3" spans="1:4" ht="17.399999999999999" x14ac:dyDescent="0.25">
      <c r="A3" s="53" t="s">
        <v>125</v>
      </c>
      <c r="B3" s="71"/>
    </row>
    <row r="5" spans="1:4" ht="39.6" x14ac:dyDescent="0.25">
      <c r="B5" s="73" t="s">
        <v>2</v>
      </c>
      <c r="C5" s="74" t="s">
        <v>3</v>
      </c>
      <c r="D5" s="74" t="s">
        <v>126</v>
      </c>
    </row>
    <row r="6" spans="1:4" x14ac:dyDescent="0.25">
      <c r="B6" s="75" t="s">
        <v>9</v>
      </c>
      <c r="C6" s="76"/>
      <c r="D6" s="75"/>
    </row>
    <row r="7" spans="1:4" x14ac:dyDescent="0.25">
      <c r="B7" s="51" t="s">
        <v>10</v>
      </c>
      <c r="C7" s="72">
        <v>12723.527199292455</v>
      </c>
      <c r="D7" s="72">
        <v>12723.527199292454</v>
      </c>
    </row>
    <row r="8" spans="1:4" x14ac:dyDescent="0.25">
      <c r="B8" s="51" t="s">
        <v>11</v>
      </c>
      <c r="C8" s="72">
        <v>480.73253884725858</v>
      </c>
      <c r="D8" s="72">
        <v>2019.7887476415096</v>
      </c>
    </row>
    <row r="9" spans="1:4" x14ac:dyDescent="0.25">
      <c r="B9" s="51" t="s">
        <v>12</v>
      </c>
      <c r="C9" s="72">
        <v>3035.0157518275814</v>
      </c>
      <c r="D9" s="72">
        <v>3151.9151379716982</v>
      </c>
    </row>
    <row r="10" spans="1:4" x14ac:dyDescent="0.25">
      <c r="B10" s="51" t="s">
        <v>127</v>
      </c>
      <c r="C10" s="72">
        <v>3000</v>
      </c>
      <c r="D10" s="72">
        <v>2242.3333333333335</v>
      </c>
    </row>
    <row r="11" spans="1:4" x14ac:dyDescent="0.25">
      <c r="B11" s="51" t="s">
        <v>128</v>
      </c>
      <c r="C11" s="72"/>
      <c r="D11" s="72">
        <v>48.741745283018865</v>
      </c>
    </row>
    <row r="12" spans="1:4" x14ac:dyDescent="0.25">
      <c r="B12" s="51" t="s">
        <v>14</v>
      </c>
      <c r="C12" s="72">
        <v>10169.243986312133</v>
      </c>
      <c r="D12" s="72">
        <v>10069.141374999999</v>
      </c>
    </row>
    <row r="13" spans="1:4" x14ac:dyDescent="0.25">
      <c r="B13" s="75" t="s">
        <v>15</v>
      </c>
      <c r="C13" s="77"/>
      <c r="D13" s="77"/>
    </row>
    <row r="14" spans="1:4" x14ac:dyDescent="0.25">
      <c r="B14" s="51" t="s">
        <v>16</v>
      </c>
      <c r="C14" s="72">
        <v>1561.4277122641513</v>
      </c>
      <c r="D14" s="72">
        <v>1548.2201650943398</v>
      </c>
    </row>
    <row r="15" spans="1:4" x14ac:dyDescent="0.25">
      <c r="B15" s="51" t="s">
        <v>17</v>
      </c>
      <c r="C15" s="72">
        <v>2285.0579583273648</v>
      </c>
      <c r="D15" s="72">
        <v>2410.5051143867922</v>
      </c>
    </row>
    <row r="16" spans="1:4" x14ac:dyDescent="0.25">
      <c r="B16" s="51" t="s">
        <v>18</v>
      </c>
      <c r="C16" s="72">
        <v>0.29396933962264155</v>
      </c>
      <c r="D16" s="72">
        <v>4.965E-2</v>
      </c>
    </row>
    <row r="17" spans="2:4" x14ac:dyDescent="0.25">
      <c r="B17" s="51" t="s">
        <v>19</v>
      </c>
      <c r="C17" s="72">
        <v>1400</v>
      </c>
      <c r="D17" s="72">
        <v>1291.6666666666667</v>
      </c>
    </row>
    <row r="18" spans="2:4" x14ac:dyDescent="0.25">
      <c r="B18" s="51" t="s">
        <v>20</v>
      </c>
      <c r="C18" s="72">
        <v>1222.2555922906402</v>
      </c>
      <c r="D18" s="72">
        <v>1273.2343571540873</v>
      </c>
    </row>
    <row r="19" spans="2:4" x14ac:dyDescent="0.25">
      <c r="B19" s="51" t="s">
        <v>21</v>
      </c>
      <c r="C19" s="72">
        <v>1224.2300783008761</v>
      </c>
      <c r="D19" s="72">
        <v>1393.8739056603777</v>
      </c>
    </row>
    <row r="20" spans="2:4" x14ac:dyDescent="0.25">
      <c r="B20" s="75" t="s">
        <v>22</v>
      </c>
      <c r="C20" s="77"/>
      <c r="D20" s="77"/>
    </row>
    <row r="21" spans="2:4" x14ac:dyDescent="0.25">
      <c r="B21" s="51" t="s">
        <v>23</v>
      </c>
      <c r="C21" s="72">
        <v>405.78946698113305</v>
      </c>
      <c r="D21" s="72">
        <v>368.83621236498215</v>
      </c>
    </row>
    <row r="22" spans="2:4" x14ac:dyDescent="0.25">
      <c r="B22" s="51" t="s">
        <v>24</v>
      </c>
      <c r="C22" s="72">
        <v>571.85304833941859</v>
      </c>
      <c r="D22" s="72">
        <v>619.14924410377364</v>
      </c>
    </row>
    <row r="23" spans="2:4" x14ac:dyDescent="0.25">
      <c r="B23" s="51" t="s">
        <v>25</v>
      </c>
      <c r="C23" s="72">
        <v>0</v>
      </c>
      <c r="D23" s="72">
        <v>1.7299999999999998E-4</v>
      </c>
    </row>
    <row r="24" spans="2:4" x14ac:dyDescent="0.25">
      <c r="B24" s="51" t="s">
        <v>26</v>
      </c>
      <c r="C24" s="72">
        <v>130</v>
      </c>
      <c r="D24" s="72">
        <v>146</v>
      </c>
    </row>
    <row r="25" spans="2:4" x14ac:dyDescent="0.25">
      <c r="B25" s="51" t="s">
        <v>27</v>
      </c>
      <c r="C25" s="72">
        <v>498.64881948207886</v>
      </c>
      <c r="D25" s="72">
        <v>491.03803856603776</v>
      </c>
    </row>
    <row r="26" spans="2:4" x14ac:dyDescent="0.25">
      <c r="B26" s="51" t="s">
        <v>28</v>
      </c>
      <c r="C26" s="72">
        <v>348.99369583847277</v>
      </c>
      <c r="D26" s="72">
        <v>350.94759090271799</v>
      </c>
    </row>
    <row r="27" spans="2:4" x14ac:dyDescent="0.25">
      <c r="B27" s="76"/>
      <c r="C27" s="76"/>
      <c r="D27" s="76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33"/>
  <sheetViews>
    <sheetView workbookViewId="0"/>
  </sheetViews>
  <sheetFormatPr defaultColWidth="9.109375" defaultRowHeight="13.2" x14ac:dyDescent="0.25"/>
  <cols>
    <col min="1" max="1" width="1.5546875" style="51" customWidth="1"/>
    <col min="2" max="2" width="36.5546875" style="51" customWidth="1"/>
    <col min="3" max="9" width="13.88671875" style="51" bestFit="1" customWidth="1"/>
    <col min="10" max="16384" width="9.109375" style="51"/>
  </cols>
  <sheetData>
    <row r="2" spans="2:9" ht="22.8" x14ac:dyDescent="0.4">
      <c r="B2" s="52" t="s">
        <v>129</v>
      </c>
      <c r="C2" s="52"/>
      <c r="D2" s="52"/>
    </row>
    <row r="3" spans="2:9" ht="17.399999999999999" x14ac:dyDescent="0.25">
      <c r="B3" s="53" t="s">
        <v>130</v>
      </c>
      <c r="C3" s="53"/>
      <c r="D3" s="53"/>
    </row>
    <row r="4" spans="2:9" ht="15.6" x14ac:dyDescent="0.25">
      <c r="B4" s="54" t="s">
        <v>131</v>
      </c>
      <c r="C4" s="54"/>
      <c r="D4" s="54"/>
    </row>
    <row r="5" spans="2:9" ht="15.6" x14ac:dyDescent="0.25">
      <c r="B5" s="54"/>
      <c r="C5" s="54"/>
      <c r="D5" s="54"/>
    </row>
    <row r="6" spans="2:9" x14ac:dyDescent="0.25">
      <c r="B6" s="21" t="s">
        <v>132</v>
      </c>
      <c r="C6" s="20" t="s">
        <v>133</v>
      </c>
      <c r="D6" s="20" t="s">
        <v>134</v>
      </c>
      <c r="E6" s="20" t="s">
        <v>134</v>
      </c>
      <c r="F6" s="20" t="s">
        <v>134</v>
      </c>
      <c r="G6" s="20" t="s">
        <v>134</v>
      </c>
      <c r="H6" s="20" t="s">
        <v>134</v>
      </c>
      <c r="I6" s="20" t="s">
        <v>134</v>
      </c>
    </row>
    <row r="7" spans="2:9" x14ac:dyDescent="0.25">
      <c r="B7" s="22"/>
      <c r="C7" s="63" t="s">
        <v>135</v>
      </c>
      <c r="D7" s="63" t="s">
        <v>135</v>
      </c>
      <c r="E7" s="63" t="s">
        <v>136</v>
      </c>
      <c r="F7" s="63" t="s">
        <v>137</v>
      </c>
      <c r="G7" s="63" t="s">
        <v>138</v>
      </c>
      <c r="H7" s="63" t="s">
        <v>139</v>
      </c>
      <c r="I7" s="63" t="s">
        <v>140</v>
      </c>
    </row>
    <row r="8" spans="2:9" x14ac:dyDescent="0.25">
      <c r="B8" s="42" t="s">
        <v>141</v>
      </c>
      <c r="C8" s="9"/>
      <c r="D8" s="9"/>
      <c r="E8" s="9"/>
      <c r="F8" s="9"/>
      <c r="G8" s="9"/>
      <c r="H8" s="9"/>
      <c r="I8" s="9"/>
    </row>
    <row r="9" spans="2:9" x14ac:dyDescent="0.25">
      <c r="B9" s="55" t="s">
        <v>142</v>
      </c>
      <c r="C9" s="56">
        <v>1212</v>
      </c>
      <c r="D9" s="56">
        <v>3112</v>
      </c>
      <c r="E9" s="56">
        <v>3112</v>
      </c>
      <c r="F9" s="56">
        <v>3112</v>
      </c>
      <c r="G9" s="56">
        <v>3112</v>
      </c>
      <c r="H9" s="56">
        <v>3368</v>
      </c>
      <c r="I9" s="56">
        <v>3368</v>
      </c>
    </row>
    <row r="10" spans="2:9" x14ac:dyDescent="0.25">
      <c r="B10" s="55" t="s">
        <v>143</v>
      </c>
      <c r="C10" s="56">
        <v>81300</v>
      </c>
      <c r="D10" s="56">
        <v>66600</v>
      </c>
      <c r="E10" s="56">
        <v>66200</v>
      </c>
      <c r="F10" s="56">
        <v>66200</v>
      </c>
      <c r="G10" s="56">
        <v>66200</v>
      </c>
      <c r="H10" s="56">
        <v>65900</v>
      </c>
      <c r="I10" s="56">
        <v>69500</v>
      </c>
    </row>
    <row r="11" spans="2:9" x14ac:dyDescent="0.25">
      <c r="B11" s="55" t="s">
        <v>144</v>
      </c>
      <c r="C11" s="33">
        <v>0</v>
      </c>
      <c r="D11" s="33">
        <v>0</v>
      </c>
      <c r="E11" s="33">
        <v>0</v>
      </c>
      <c r="F11" s="33">
        <v>0</v>
      </c>
      <c r="G11" s="33">
        <v>0</v>
      </c>
      <c r="H11" s="33"/>
      <c r="I11" s="33"/>
    </row>
    <row r="12" spans="2:9" x14ac:dyDescent="0.25">
      <c r="B12" s="55" t="s">
        <v>145</v>
      </c>
      <c r="C12" s="56">
        <v>100</v>
      </c>
      <c r="D12" s="56">
        <v>200</v>
      </c>
      <c r="E12" s="56">
        <v>100</v>
      </c>
      <c r="F12" s="56">
        <v>100</v>
      </c>
      <c r="G12" s="56">
        <v>50</v>
      </c>
      <c r="H12" s="56">
        <v>50</v>
      </c>
      <c r="I12" s="56">
        <v>50</v>
      </c>
    </row>
    <row r="13" spans="2:9" x14ac:dyDescent="0.25">
      <c r="B13" s="55" t="s">
        <v>146</v>
      </c>
      <c r="C13" s="56">
        <v>2900</v>
      </c>
      <c r="D13" s="56">
        <v>2900</v>
      </c>
      <c r="E13" s="56">
        <v>2900</v>
      </c>
      <c r="F13" s="56">
        <v>2900</v>
      </c>
      <c r="G13" s="56">
        <v>2900</v>
      </c>
      <c r="H13" s="56">
        <v>2900</v>
      </c>
      <c r="I13" s="56">
        <v>2900</v>
      </c>
    </row>
    <row r="14" spans="2:9" x14ac:dyDescent="0.25">
      <c r="B14" s="55" t="s">
        <v>147</v>
      </c>
      <c r="C14" s="56">
        <v>37500</v>
      </c>
      <c r="D14" s="56">
        <v>30500</v>
      </c>
      <c r="E14" s="56">
        <v>30000</v>
      </c>
      <c r="F14" s="56">
        <v>30000</v>
      </c>
      <c r="G14" s="56">
        <v>30000</v>
      </c>
      <c r="H14" s="56">
        <v>30000</v>
      </c>
      <c r="I14" s="56">
        <v>32000</v>
      </c>
    </row>
    <row r="15" spans="2:9" x14ac:dyDescent="0.25">
      <c r="B15" s="57" t="s">
        <v>148</v>
      </c>
      <c r="C15" s="58">
        <v>38500</v>
      </c>
      <c r="D15" s="58">
        <v>35300</v>
      </c>
      <c r="E15" s="58">
        <v>35300</v>
      </c>
      <c r="F15" s="58">
        <v>35300</v>
      </c>
      <c r="G15" s="58">
        <v>35300</v>
      </c>
      <c r="H15" s="58">
        <v>34800</v>
      </c>
      <c r="I15" s="58">
        <v>36200</v>
      </c>
    </row>
    <row r="16" spans="2:9" x14ac:dyDescent="0.25">
      <c r="B16" s="55" t="s">
        <v>149</v>
      </c>
      <c r="C16" s="59">
        <v>3712</v>
      </c>
      <c r="D16" s="59">
        <v>1212</v>
      </c>
      <c r="E16" s="59">
        <v>1212</v>
      </c>
      <c r="F16" s="59">
        <v>1212</v>
      </c>
      <c r="G16" s="59">
        <v>1162</v>
      </c>
      <c r="H16" s="59">
        <v>1618</v>
      </c>
      <c r="I16" s="59">
        <v>1818</v>
      </c>
    </row>
    <row r="17" spans="2:9" x14ac:dyDescent="0.25">
      <c r="B17" s="42" t="s">
        <v>150</v>
      </c>
      <c r="C17" s="30"/>
      <c r="D17" s="30"/>
      <c r="E17" s="30"/>
      <c r="F17" s="30"/>
      <c r="G17" s="30"/>
      <c r="H17" s="30"/>
      <c r="I17" s="30"/>
    </row>
    <row r="18" spans="2:9" x14ac:dyDescent="0.25">
      <c r="B18" s="55" t="s">
        <v>151</v>
      </c>
      <c r="C18" s="56">
        <v>802.2201137836164</v>
      </c>
      <c r="D18" s="56">
        <v>852.2201137836164</v>
      </c>
      <c r="E18" s="56">
        <v>852.2201137836164</v>
      </c>
      <c r="F18" s="56">
        <v>852.2201137836164</v>
      </c>
      <c r="G18" s="56">
        <v>852.2201137836164</v>
      </c>
      <c r="H18" s="56">
        <v>934.2201137836164</v>
      </c>
      <c r="I18" s="56">
        <v>934.2201137836164</v>
      </c>
    </row>
    <row r="19" spans="2:9" x14ac:dyDescent="0.25">
      <c r="B19" s="55" t="s">
        <v>152</v>
      </c>
      <c r="C19" s="56">
        <v>29300</v>
      </c>
      <c r="D19" s="56">
        <v>26800</v>
      </c>
      <c r="E19" s="56">
        <v>26800</v>
      </c>
      <c r="F19" s="56">
        <v>26800</v>
      </c>
      <c r="G19" s="56">
        <v>26800</v>
      </c>
      <c r="H19" s="56">
        <v>26400</v>
      </c>
      <c r="I19" s="56">
        <v>27500</v>
      </c>
    </row>
    <row r="20" spans="2:9" x14ac:dyDescent="0.25">
      <c r="B20" s="55" t="s">
        <v>153</v>
      </c>
      <c r="C20" s="56">
        <v>50</v>
      </c>
      <c r="D20" s="56">
        <v>50</v>
      </c>
      <c r="E20" s="56">
        <v>50</v>
      </c>
      <c r="F20" s="56">
        <v>50</v>
      </c>
      <c r="G20" s="56">
        <v>50</v>
      </c>
      <c r="H20" s="56">
        <v>50</v>
      </c>
      <c r="I20" s="56">
        <v>50</v>
      </c>
    </row>
    <row r="21" spans="2:9" x14ac:dyDescent="0.25">
      <c r="B21" s="55" t="s">
        <v>154</v>
      </c>
      <c r="C21" s="56">
        <v>14200</v>
      </c>
      <c r="D21" s="56">
        <v>13800</v>
      </c>
      <c r="E21" s="56">
        <v>13800</v>
      </c>
      <c r="F21" s="56">
        <v>13800</v>
      </c>
      <c r="G21" s="56">
        <v>13800</v>
      </c>
      <c r="H21" s="56">
        <v>13500</v>
      </c>
      <c r="I21" s="56">
        <v>13800</v>
      </c>
    </row>
    <row r="22" spans="2:9" x14ac:dyDescent="0.25">
      <c r="B22" s="55" t="s">
        <v>155</v>
      </c>
      <c r="C22" s="56">
        <v>15000</v>
      </c>
      <c r="D22" s="56">
        <v>13100</v>
      </c>
      <c r="E22" s="56">
        <v>13100</v>
      </c>
      <c r="F22" s="56">
        <v>13100</v>
      </c>
      <c r="G22" s="56">
        <v>13100</v>
      </c>
      <c r="H22" s="56">
        <v>13100</v>
      </c>
      <c r="I22" s="56">
        <v>13900</v>
      </c>
    </row>
    <row r="23" spans="2:9" x14ac:dyDescent="0.25">
      <c r="B23" s="55" t="s">
        <v>156</v>
      </c>
      <c r="C23" s="56">
        <v>952.2201137836164</v>
      </c>
      <c r="D23" s="56">
        <v>802.2201137836164</v>
      </c>
      <c r="E23" s="56">
        <v>802.2201137836164</v>
      </c>
      <c r="F23" s="56">
        <v>802.2201137836164</v>
      </c>
      <c r="G23" s="56">
        <v>802.2201137836164</v>
      </c>
      <c r="H23" s="56">
        <v>784.2201137836164</v>
      </c>
      <c r="I23" s="56">
        <v>784.2201137836164</v>
      </c>
    </row>
    <row r="24" spans="2:9" x14ac:dyDescent="0.25">
      <c r="B24" s="42" t="s">
        <v>157</v>
      </c>
      <c r="C24" s="30"/>
      <c r="D24" s="30"/>
      <c r="E24" s="30"/>
      <c r="F24" s="30"/>
      <c r="G24" s="30"/>
      <c r="H24" s="30"/>
      <c r="I24" s="30"/>
    </row>
    <row r="25" spans="2:9" x14ac:dyDescent="0.25">
      <c r="B25" s="55" t="s">
        <v>158</v>
      </c>
      <c r="C25" s="56">
        <v>262.11764705882342</v>
      </c>
      <c r="D25" s="56">
        <v>342.11764705882342</v>
      </c>
      <c r="E25" s="56">
        <v>342.11764705882342</v>
      </c>
      <c r="F25" s="56">
        <v>342.11764705882342</v>
      </c>
      <c r="G25" s="56">
        <v>342.11764705882342</v>
      </c>
      <c r="H25" s="56">
        <v>304.11764705882342</v>
      </c>
      <c r="I25" s="56">
        <v>304.11764705882342</v>
      </c>
    </row>
    <row r="26" spans="2:9" x14ac:dyDescent="0.25">
      <c r="B26" s="55" t="s">
        <v>159</v>
      </c>
      <c r="C26" s="56">
        <v>7400</v>
      </c>
      <c r="D26" s="56">
        <v>6800</v>
      </c>
      <c r="E26" s="56">
        <v>6800</v>
      </c>
      <c r="F26" s="56">
        <v>6800</v>
      </c>
      <c r="G26" s="56">
        <v>6800</v>
      </c>
      <c r="H26" s="56">
        <v>6700</v>
      </c>
      <c r="I26" s="56">
        <v>7000</v>
      </c>
    </row>
    <row r="27" spans="2:9" x14ac:dyDescent="0.25">
      <c r="B27" s="55" t="s">
        <v>160</v>
      </c>
      <c r="C27" s="56">
        <v>20</v>
      </c>
      <c r="D27" s="56">
        <v>20</v>
      </c>
      <c r="E27" s="56">
        <v>20</v>
      </c>
      <c r="F27" s="56">
        <v>20</v>
      </c>
      <c r="G27" s="56">
        <v>20</v>
      </c>
      <c r="H27" s="56">
        <v>20</v>
      </c>
      <c r="I27" s="56">
        <v>20</v>
      </c>
    </row>
    <row r="28" spans="2:9" x14ac:dyDescent="0.25">
      <c r="B28" s="55" t="s">
        <v>161</v>
      </c>
      <c r="C28" s="56">
        <v>5800</v>
      </c>
      <c r="D28" s="56">
        <v>5500</v>
      </c>
      <c r="E28" s="56">
        <v>5500</v>
      </c>
      <c r="F28" s="56">
        <v>5500</v>
      </c>
      <c r="G28" s="56">
        <v>5500</v>
      </c>
      <c r="H28" s="56">
        <v>5450</v>
      </c>
      <c r="I28" s="56">
        <v>5600</v>
      </c>
    </row>
    <row r="29" spans="2:9" x14ac:dyDescent="0.25">
      <c r="B29" s="55" t="s">
        <v>162</v>
      </c>
      <c r="C29" s="56">
        <v>1500</v>
      </c>
      <c r="D29" s="56">
        <v>1400</v>
      </c>
      <c r="E29" s="56">
        <v>1400</v>
      </c>
      <c r="F29" s="56">
        <v>1400</v>
      </c>
      <c r="G29" s="56">
        <v>1400</v>
      </c>
      <c r="H29" s="56">
        <v>1300</v>
      </c>
      <c r="I29" s="56">
        <v>1450</v>
      </c>
    </row>
    <row r="30" spans="2:9" x14ac:dyDescent="0.25">
      <c r="B30" s="55" t="s">
        <v>163</v>
      </c>
      <c r="C30" s="56">
        <v>382.11764705882342</v>
      </c>
      <c r="D30" s="56">
        <v>262.11764705882342</v>
      </c>
      <c r="E30" s="56">
        <v>262.11764705882342</v>
      </c>
      <c r="F30" s="56">
        <v>262.11764705882342</v>
      </c>
      <c r="G30" s="56">
        <v>262.11764705882342</v>
      </c>
      <c r="H30" s="56">
        <v>274.11764705882342</v>
      </c>
      <c r="I30" s="56">
        <v>274.11764705882342</v>
      </c>
    </row>
    <row r="31" spans="2:9" x14ac:dyDescent="0.25">
      <c r="B31" s="9"/>
      <c r="C31" s="9"/>
      <c r="D31" s="9"/>
      <c r="E31" s="9"/>
      <c r="F31" s="9"/>
      <c r="G31" s="9"/>
      <c r="H31" s="9"/>
      <c r="I31" s="9"/>
    </row>
    <row r="32" spans="2:9" x14ac:dyDescent="0.25">
      <c r="B32" s="60" t="s">
        <v>164</v>
      </c>
      <c r="C32" s="60"/>
      <c r="D32" s="60"/>
    </row>
    <row r="33" spans="2:4" ht="13.8" x14ac:dyDescent="0.25">
      <c r="B33" s="61" t="s">
        <v>77</v>
      </c>
      <c r="C33" s="62"/>
      <c r="D33" s="62"/>
    </row>
  </sheetData>
  <pageMargins left="0.511811024" right="0.511811024" top="0.78740157499999996" bottom="0.78740157499999996" header="0.31496062000000002" footer="0.31496062000000002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workbookViewId="0">
      <selection activeCell="G17" sqref="G17"/>
    </sheetView>
  </sheetViews>
  <sheetFormatPr defaultRowHeight="13.2" x14ac:dyDescent="0.25"/>
  <sheetData>
    <row r="1" spans="1:8" ht="14.4" x14ac:dyDescent="0.3">
      <c r="A1" s="64" t="s">
        <v>165</v>
      </c>
      <c r="C1" s="64"/>
      <c r="D1" s="64"/>
      <c r="E1" s="64"/>
      <c r="F1" s="64"/>
      <c r="G1" s="64"/>
      <c r="H1" s="64"/>
    </row>
    <row r="2" spans="1:8" x14ac:dyDescent="0.25">
      <c r="A2" s="41" t="s">
        <v>166</v>
      </c>
      <c r="B2" s="24">
        <v>2007</v>
      </c>
      <c r="C2" s="24">
        <v>2008</v>
      </c>
      <c r="D2" s="24">
        <v>2009</v>
      </c>
      <c r="E2" s="24">
        <v>2010</v>
      </c>
      <c r="F2" s="24">
        <v>2011</v>
      </c>
      <c r="G2" s="35" t="s">
        <v>167</v>
      </c>
      <c r="H2" s="46" t="s">
        <v>168</v>
      </c>
    </row>
    <row r="3" spans="1:8" x14ac:dyDescent="0.25">
      <c r="A3" s="47" t="s">
        <v>169</v>
      </c>
      <c r="B3" s="129">
        <v>1067</v>
      </c>
      <c r="C3" s="130">
        <v>995</v>
      </c>
      <c r="D3" s="130">
        <v>1069</v>
      </c>
      <c r="E3" s="130">
        <v>1210</v>
      </c>
      <c r="F3" s="130">
        <v>1164</v>
      </c>
      <c r="G3" s="130">
        <v>1101</v>
      </c>
      <c r="H3" s="65">
        <v>0.17558128408764712</v>
      </c>
    </row>
    <row r="4" spans="1:8" x14ac:dyDescent="0.25">
      <c r="A4" s="48" t="s">
        <v>170</v>
      </c>
      <c r="B4" s="131">
        <v>1014</v>
      </c>
      <c r="C4" s="132">
        <v>1088</v>
      </c>
      <c r="D4" s="132">
        <v>962</v>
      </c>
      <c r="E4" s="132">
        <v>1213</v>
      </c>
      <c r="F4" s="132">
        <v>1292</v>
      </c>
      <c r="G4" s="132">
        <v>1113.8</v>
      </c>
      <c r="H4" s="66">
        <v>0.17762255605524191</v>
      </c>
    </row>
    <row r="5" spans="1:8" x14ac:dyDescent="0.25">
      <c r="A5" s="47" t="s">
        <v>171</v>
      </c>
      <c r="B5" s="129">
        <v>1080</v>
      </c>
      <c r="C5" s="130">
        <v>973</v>
      </c>
      <c r="D5" s="130">
        <v>1128</v>
      </c>
      <c r="E5" s="130">
        <v>1086</v>
      </c>
      <c r="F5" s="130">
        <v>1179</v>
      </c>
      <c r="G5" s="130">
        <v>1089.2</v>
      </c>
      <c r="H5" s="65">
        <v>0.17369948649252065</v>
      </c>
    </row>
    <row r="6" spans="1:8" x14ac:dyDescent="0.25">
      <c r="A6" s="48" t="s">
        <v>172</v>
      </c>
      <c r="B6" s="131">
        <v>1120</v>
      </c>
      <c r="C6" s="132">
        <v>1049</v>
      </c>
      <c r="D6" s="132">
        <v>927</v>
      </c>
      <c r="E6" s="132">
        <v>1088</v>
      </c>
      <c r="F6" s="132">
        <v>1114</v>
      </c>
      <c r="G6" s="132">
        <v>1059.5999999999999</v>
      </c>
      <c r="H6" s="66">
        <v>0.16897904506745764</v>
      </c>
    </row>
    <row r="7" spans="1:8" x14ac:dyDescent="0.25">
      <c r="A7" s="47" t="s">
        <v>173</v>
      </c>
      <c r="B7" s="129">
        <v>870</v>
      </c>
      <c r="C7" s="130">
        <v>926</v>
      </c>
      <c r="D7" s="130">
        <v>924</v>
      </c>
      <c r="E7" s="130">
        <v>976</v>
      </c>
      <c r="F7" s="130">
        <v>1123</v>
      </c>
      <c r="G7" s="130">
        <v>963.8</v>
      </c>
      <c r="H7" s="65">
        <v>0.15370140018499026</v>
      </c>
    </row>
    <row r="8" spans="1:8" x14ac:dyDescent="0.25">
      <c r="A8" s="48" t="s">
        <v>174</v>
      </c>
      <c r="B8" s="131">
        <v>949</v>
      </c>
      <c r="C8" s="132">
        <v>863</v>
      </c>
      <c r="D8" s="132">
        <v>974</v>
      </c>
      <c r="E8" s="132">
        <v>930</v>
      </c>
      <c r="F8" s="132">
        <v>1000</v>
      </c>
      <c r="G8" s="132">
        <v>943.2</v>
      </c>
      <c r="H8" s="66">
        <v>0.15041622811214236</v>
      </c>
    </row>
    <row r="9" spans="1:8" x14ac:dyDescent="0.25">
      <c r="A9" s="47"/>
      <c r="B9" s="129"/>
      <c r="C9" s="130"/>
      <c r="D9" s="130"/>
      <c r="E9" s="130"/>
      <c r="F9" s="130"/>
      <c r="G9" s="130">
        <v>6270.6</v>
      </c>
      <c r="H9" s="65">
        <v>1</v>
      </c>
    </row>
    <row r="11" spans="1:8" ht="14.4" x14ac:dyDescent="0.3">
      <c r="A11" t="s">
        <v>175</v>
      </c>
      <c r="H11" s="64"/>
    </row>
    <row r="12" spans="1:8" x14ac:dyDescent="0.25">
      <c r="A12" s="41" t="s">
        <v>166</v>
      </c>
      <c r="B12" s="24">
        <v>2007</v>
      </c>
      <c r="C12" s="24">
        <v>2008</v>
      </c>
      <c r="D12" s="24">
        <v>2009</v>
      </c>
      <c r="E12" s="24">
        <v>2010</v>
      </c>
      <c r="F12" s="24">
        <v>2011</v>
      </c>
      <c r="G12" s="35" t="s">
        <v>167</v>
      </c>
      <c r="H12" s="46" t="s">
        <v>168</v>
      </c>
    </row>
    <row r="13" spans="1:8" x14ac:dyDescent="0.25">
      <c r="A13" s="47" t="s">
        <v>169</v>
      </c>
      <c r="B13" s="129">
        <v>362.11710218158549</v>
      </c>
      <c r="C13" s="130">
        <v>350.92437403496638</v>
      </c>
      <c r="D13" s="130">
        <v>435.285688020365</v>
      </c>
      <c r="E13" s="130">
        <v>488.80859654316299</v>
      </c>
      <c r="F13" s="130">
        <v>482.49169499565198</v>
      </c>
      <c r="G13" s="130">
        <f t="shared" ref="G13:G18" si="0">AVERAGE(B13:F13)</f>
        <v>423.9254911551464</v>
      </c>
      <c r="H13" s="65">
        <f t="shared" ref="H13:H18" si="1">G13/$G$19</f>
        <v>0.18159097577643077</v>
      </c>
    </row>
    <row r="14" spans="1:8" x14ac:dyDescent="0.25">
      <c r="A14" s="48" t="s">
        <v>170</v>
      </c>
      <c r="B14" s="131">
        <v>306.94440923124603</v>
      </c>
      <c r="C14" s="132">
        <v>376.51991582823837</v>
      </c>
      <c r="D14" s="132">
        <v>408.553855282097</v>
      </c>
      <c r="E14" s="132">
        <v>486.43478118116701</v>
      </c>
      <c r="F14" s="132">
        <v>482.03497295455753</v>
      </c>
      <c r="G14" s="132">
        <f t="shared" si="0"/>
        <v>412.09758689546118</v>
      </c>
      <c r="H14" s="66">
        <f t="shared" si="1"/>
        <v>0.17652442346778371</v>
      </c>
    </row>
    <row r="15" spans="1:8" x14ac:dyDescent="0.25">
      <c r="A15" s="47" t="s">
        <v>171</v>
      </c>
      <c r="B15" s="129">
        <v>308.31396194129553</v>
      </c>
      <c r="C15" s="130">
        <v>370.65225942118229</v>
      </c>
      <c r="D15" s="130">
        <v>397.20589951747075</v>
      </c>
      <c r="E15" s="130">
        <v>430.40723231687701</v>
      </c>
      <c r="F15" s="130">
        <v>499.16471575331286</v>
      </c>
      <c r="G15" s="130">
        <f t="shared" si="0"/>
        <v>401.1488137900277</v>
      </c>
      <c r="H15" s="65">
        <f t="shared" si="1"/>
        <v>0.17183445215619117</v>
      </c>
    </row>
    <row r="16" spans="1:8" x14ac:dyDescent="0.25">
      <c r="A16" s="48" t="s">
        <v>172</v>
      </c>
      <c r="B16" s="131">
        <v>325.27600378144393</v>
      </c>
      <c r="C16" s="132">
        <v>362.49134908922451</v>
      </c>
      <c r="D16" s="132">
        <v>366.49947960394502</v>
      </c>
      <c r="E16" s="132">
        <v>480.11085347332209</v>
      </c>
      <c r="F16" s="132">
        <v>442.36032530567235</v>
      </c>
      <c r="G16" s="132">
        <f t="shared" si="0"/>
        <v>395.34760225072159</v>
      </c>
      <c r="H16" s="66">
        <f t="shared" si="1"/>
        <v>0.16934946909646159</v>
      </c>
    </row>
    <row r="17" spans="1:8" x14ac:dyDescent="0.25">
      <c r="A17" s="47" t="s">
        <v>173</v>
      </c>
      <c r="B17" s="129">
        <v>345.94496263000383</v>
      </c>
      <c r="C17" s="130">
        <v>323.73418206782696</v>
      </c>
      <c r="D17" s="130">
        <v>389.41191423128674</v>
      </c>
      <c r="E17" s="130">
        <v>416.87373047841317</v>
      </c>
      <c r="F17" s="130">
        <v>430.75755087263752</v>
      </c>
      <c r="G17" s="130">
        <f t="shared" si="0"/>
        <v>381.34446805603363</v>
      </c>
      <c r="H17" s="65">
        <f t="shared" si="1"/>
        <v>0.16335114426014957</v>
      </c>
    </row>
    <row r="18" spans="1:8" x14ac:dyDescent="0.25">
      <c r="A18" s="48" t="s">
        <v>174</v>
      </c>
      <c r="B18" s="131">
        <v>296.60012270930054</v>
      </c>
      <c r="C18" s="132">
        <v>292.03837317943811</v>
      </c>
      <c r="D18" s="132">
        <v>356.36694777636126</v>
      </c>
      <c r="E18" s="132">
        <v>345.60877395566922</v>
      </c>
      <c r="F18" s="132">
        <v>312.603369014669</v>
      </c>
      <c r="G18" s="132">
        <f t="shared" si="0"/>
        <v>320.64351732708758</v>
      </c>
      <c r="H18" s="66">
        <f t="shared" si="1"/>
        <v>0.13734953524298313</v>
      </c>
    </row>
    <row r="19" spans="1:8" x14ac:dyDescent="0.25">
      <c r="A19" s="47"/>
      <c r="B19" s="129"/>
      <c r="C19" s="130"/>
      <c r="D19" s="130"/>
      <c r="E19" s="130"/>
      <c r="F19" s="130"/>
      <c r="G19" s="130">
        <f>SUM(G13:G18)</f>
        <v>2334.5074794744783</v>
      </c>
      <c r="H19" s="65">
        <f>SUM(H13:H18)</f>
        <v>0.99999999999999989</v>
      </c>
    </row>
    <row r="21" spans="1:8" ht="14.4" x14ac:dyDescent="0.3">
      <c r="A21" s="64" t="s">
        <v>176</v>
      </c>
    </row>
    <row r="22" spans="1:8" x14ac:dyDescent="0.25">
      <c r="A22" s="41" t="s">
        <v>166</v>
      </c>
      <c r="B22" s="23" t="s">
        <v>177</v>
      </c>
      <c r="C22" s="23" t="s">
        <v>178</v>
      </c>
      <c r="D22" s="23" t="s">
        <v>179</v>
      </c>
      <c r="E22" s="29">
        <v>2010</v>
      </c>
      <c r="F22" s="29">
        <v>2011</v>
      </c>
      <c r="G22" s="34" t="s">
        <v>167</v>
      </c>
      <c r="H22" s="46" t="s">
        <v>168</v>
      </c>
    </row>
    <row r="23" spans="1:8" x14ac:dyDescent="0.25">
      <c r="A23" s="47" t="s">
        <v>169</v>
      </c>
      <c r="B23" s="129">
        <v>2989.1016464682275</v>
      </c>
      <c r="C23" s="130">
        <v>2949.3309768915874</v>
      </c>
      <c r="D23" s="130">
        <v>2896.1712126161146</v>
      </c>
      <c r="E23" s="130">
        <v>3256.2197801120092</v>
      </c>
      <c r="F23" s="130">
        <v>3072.8657645120575</v>
      </c>
      <c r="G23" s="130">
        <f t="shared" ref="G23:G28" si="2">AVERAGE(B23:F23)</f>
        <v>3032.7378761199993</v>
      </c>
      <c r="H23" s="65">
        <f>G23/$G$29</f>
        <v>0.19799374316645627</v>
      </c>
    </row>
    <row r="24" spans="1:8" x14ac:dyDescent="0.25">
      <c r="A24" s="48" t="s">
        <v>170</v>
      </c>
      <c r="B24" s="131">
        <v>2710.9569277439309</v>
      </c>
      <c r="C24" s="132">
        <v>2754.105985178529</v>
      </c>
      <c r="D24" s="132">
        <v>2369.1489175952624</v>
      </c>
      <c r="E24" s="132">
        <v>2909.7013341120087</v>
      </c>
      <c r="F24" s="132">
        <v>3381.2091167741883</v>
      </c>
      <c r="G24" s="132">
        <f t="shared" si="2"/>
        <v>2825.0244562807843</v>
      </c>
      <c r="H24" s="66">
        <f t="shared" ref="H24:H29" si="3">G24/$G$29</f>
        <v>0.18443307317789556</v>
      </c>
    </row>
    <row r="25" spans="1:8" x14ac:dyDescent="0.25">
      <c r="A25" s="47" t="s">
        <v>171</v>
      </c>
      <c r="B25" s="129">
        <v>2662.1003601396233</v>
      </c>
      <c r="C25" s="130">
        <v>2781.7531139762391</v>
      </c>
      <c r="D25" s="130">
        <v>2370.2788837099934</v>
      </c>
      <c r="E25" s="130">
        <v>3021.9522331120093</v>
      </c>
      <c r="F25" s="130">
        <v>3384.6887963339987</v>
      </c>
      <c r="G25" s="130">
        <f t="shared" si="2"/>
        <v>2844.1546774543726</v>
      </c>
      <c r="H25" s="65">
        <f t="shared" si="3"/>
        <v>0.1856819988195032</v>
      </c>
    </row>
    <row r="26" spans="1:8" x14ac:dyDescent="0.25">
      <c r="A26" s="48" t="s">
        <v>172</v>
      </c>
      <c r="B26" s="131">
        <v>2483.4000488972633</v>
      </c>
      <c r="C26" s="132">
        <v>2648.9853015148565</v>
      </c>
      <c r="D26" s="132">
        <v>2145.6789432618357</v>
      </c>
      <c r="E26" s="132">
        <v>2949.2425941120091</v>
      </c>
      <c r="F26" s="132">
        <v>2896.0342636140649</v>
      </c>
      <c r="G26" s="132">
        <f t="shared" si="2"/>
        <v>2624.6682302800059</v>
      </c>
      <c r="H26" s="66">
        <f t="shared" si="3"/>
        <v>0.17135272110890951</v>
      </c>
    </row>
    <row r="27" spans="1:8" x14ac:dyDescent="0.25">
      <c r="A27" s="47" t="s">
        <v>173</v>
      </c>
      <c r="B27" s="129">
        <v>2314.4826238483329</v>
      </c>
      <c r="C27" s="130">
        <v>2237.1044435803187</v>
      </c>
      <c r="D27" s="130">
        <v>1709.1354212683723</v>
      </c>
      <c r="E27" s="130">
        <v>2059.3382021120087</v>
      </c>
      <c r="F27" s="130">
        <v>2689.3573467084016</v>
      </c>
      <c r="G27" s="130">
        <f t="shared" si="2"/>
        <v>2201.8836075034865</v>
      </c>
      <c r="H27" s="65">
        <f t="shared" si="3"/>
        <v>0.14375102474211507</v>
      </c>
    </row>
    <row r="28" spans="1:8" x14ac:dyDescent="0.25">
      <c r="A28" s="48" t="s">
        <v>174</v>
      </c>
      <c r="B28" s="131">
        <v>1844.5812612874056</v>
      </c>
      <c r="C28" s="132">
        <v>1414.3649284572098</v>
      </c>
      <c r="D28" s="132">
        <v>1767.2643775606464</v>
      </c>
      <c r="E28" s="132">
        <v>1962.1633101120087</v>
      </c>
      <c r="F28" s="132">
        <v>1955.9918384088771</v>
      </c>
      <c r="G28" s="132">
        <f t="shared" si="2"/>
        <v>1788.8731431652297</v>
      </c>
      <c r="H28" s="66">
        <f t="shared" si="3"/>
        <v>0.11678743898512034</v>
      </c>
    </row>
    <row r="29" spans="1:8" x14ac:dyDescent="0.25">
      <c r="A29" s="14"/>
      <c r="B29" s="15"/>
      <c r="C29" s="15"/>
      <c r="D29" s="15"/>
      <c r="E29" s="18"/>
      <c r="F29" s="18"/>
      <c r="G29" s="67">
        <f>SUM(G23:G28)</f>
        <v>15317.34199080388</v>
      </c>
      <c r="H29" s="65">
        <f t="shared" si="3"/>
        <v>1</v>
      </c>
    </row>
    <row r="32" spans="1:8" x14ac:dyDescent="0.25">
      <c r="A32" t="s">
        <v>180</v>
      </c>
    </row>
    <row r="33" spans="1:8" x14ac:dyDescent="0.25">
      <c r="A33" s="41" t="s">
        <v>166</v>
      </c>
      <c r="B33" s="25" t="s">
        <v>177</v>
      </c>
      <c r="C33" s="26" t="s">
        <v>178</v>
      </c>
      <c r="D33" s="26" t="s">
        <v>179</v>
      </c>
      <c r="E33" s="26" t="s">
        <v>181</v>
      </c>
      <c r="F33" s="26" t="s">
        <v>182</v>
      </c>
      <c r="G33" s="34" t="s">
        <v>167</v>
      </c>
      <c r="H33" s="46" t="s">
        <v>168</v>
      </c>
    </row>
    <row r="34" spans="1:8" x14ac:dyDescent="0.25">
      <c r="A34" s="47" t="s">
        <v>169</v>
      </c>
      <c r="B34" s="125">
        <v>891.09884342796227</v>
      </c>
      <c r="C34" s="130">
        <v>393.02444751341733</v>
      </c>
      <c r="D34" s="130">
        <v>83.480096314316526</v>
      </c>
      <c r="E34" s="130">
        <v>850.09356948279105</v>
      </c>
      <c r="F34" s="130">
        <v>1359.60817299014</v>
      </c>
      <c r="G34" s="130">
        <f t="shared" ref="G34:G39" si="4">AVERAGE(B34:F34)</f>
        <v>715.46102594572551</v>
      </c>
      <c r="H34" s="65">
        <f>G34/$G$40</f>
        <v>0.13333978541136157</v>
      </c>
    </row>
    <row r="35" spans="1:8" x14ac:dyDescent="0.25">
      <c r="A35" s="48" t="s">
        <v>170</v>
      </c>
      <c r="B35" s="126">
        <v>773.53995704694967</v>
      </c>
      <c r="C35" s="132">
        <v>324.42984918807878</v>
      </c>
      <c r="D35" s="132">
        <v>410.40845134157854</v>
      </c>
      <c r="E35" s="132">
        <v>906.3867500439012</v>
      </c>
      <c r="F35" s="132">
        <v>1827.13648700062</v>
      </c>
      <c r="G35" s="132">
        <f t="shared" si="4"/>
        <v>848.3802989242256</v>
      </c>
      <c r="H35" s="66">
        <f t="shared" ref="H35:H40" si="5">G35/$G$40</f>
        <v>0.15811182287148715</v>
      </c>
    </row>
    <row r="36" spans="1:8" x14ac:dyDescent="0.25">
      <c r="A36" s="47" t="s">
        <v>171</v>
      </c>
      <c r="B36" s="125">
        <v>603.45208422445251</v>
      </c>
      <c r="C36" s="130">
        <v>725.29660132386459</v>
      </c>
      <c r="D36" s="130">
        <v>416.17220244952807</v>
      </c>
      <c r="E36" s="130">
        <v>1551.2631989944121</v>
      </c>
      <c r="F36" s="130">
        <v>1577.3182953536361</v>
      </c>
      <c r="G36" s="130">
        <f t="shared" si="4"/>
        <v>974.70047646917862</v>
      </c>
      <c r="H36" s="65">
        <f t="shared" si="5"/>
        <v>0.18165399324296852</v>
      </c>
    </row>
    <row r="37" spans="1:8" x14ac:dyDescent="0.25">
      <c r="A37" s="48" t="s">
        <v>172</v>
      </c>
      <c r="B37" s="126">
        <v>628.53725974066674</v>
      </c>
      <c r="C37" s="132">
        <v>685.77748732295015</v>
      </c>
      <c r="D37" s="132">
        <v>553.30929177054145</v>
      </c>
      <c r="E37" s="132">
        <v>1566.8152733687314</v>
      </c>
      <c r="F37" s="132">
        <v>768.86974579180708</v>
      </c>
      <c r="G37" s="132">
        <f t="shared" si="4"/>
        <v>840.66181159893927</v>
      </c>
      <c r="H37" s="66">
        <f t="shared" si="5"/>
        <v>0.15667333578926826</v>
      </c>
    </row>
    <row r="38" spans="1:8" x14ac:dyDescent="0.25">
      <c r="A38" s="47" t="s">
        <v>173</v>
      </c>
      <c r="B38" s="125">
        <v>851.59936658794675</v>
      </c>
      <c r="C38" s="130">
        <v>368.69681496335613</v>
      </c>
      <c r="D38" s="130">
        <v>466.15525816472291</v>
      </c>
      <c r="E38" s="130">
        <v>829.67067905951887</v>
      </c>
      <c r="F38" s="130">
        <v>716.85800392787473</v>
      </c>
      <c r="G38" s="130">
        <f t="shared" si="4"/>
        <v>646.59602454068386</v>
      </c>
      <c r="H38" s="65">
        <f t="shared" si="5"/>
        <v>0.12050548112824057</v>
      </c>
    </row>
    <row r="39" spans="1:8" x14ac:dyDescent="0.25">
      <c r="A39" s="48" t="s">
        <v>174</v>
      </c>
      <c r="B39" s="126">
        <v>612.92114169440754</v>
      </c>
      <c r="C39" s="132">
        <v>975.63088712912122</v>
      </c>
      <c r="D39" s="132">
        <v>2479.1636381581502</v>
      </c>
      <c r="E39" s="132">
        <v>1004.5645587453432</v>
      </c>
      <c r="F39" s="132">
        <v>1627.2118135015041</v>
      </c>
      <c r="G39" s="132">
        <f t="shared" si="4"/>
        <v>1339.8984078457054</v>
      </c>
      <c r="H39" s="66">
        <f t="shared" si="5"/>
        <v>0.24971558155667387</v>
      </c>
    </row>
    <row r="40" spans="1:8" x14ac:dyDescent="0.25">
      <c r="A40" s="14"/>
      <c r="B40" s="19"/>
      <c r="C40" s="18"/>
      <c r="D40" s="18"/>
      <c r="E40" s="18"/>
      <c r="F40" s="18"/>
      <c r="G40" s="67">
        <f>SUM(G34:G39)</f>
        <v>5365.6980453244587</v>
      </c>
      <c r="H40" s="65">
        <f t="shared" si="5"/>
        <v>1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24"/>
  <sheetViews>
    <sheetView showGridLines="0" zoomScale="85" zoomScaleNormal="85" workbookViewId="0"/>
  </sheetViews>
  <sheetFormatPr defaultColWidth="9.109375" defaultRowHeight="13.2" x14ac:dyDescent="0.25"/>
  <cols>
    <col min="1" max="1" width="2" style="32" customWidth="1"/>
    <col min="2" max="2" width="16.5546875" style="32" customWidth="1"/>
    <col min="3" max="14" width="12.5546875" style="32" customWidth="1"/>
    <col min="15" max="30" width="11.44140625" style="32" customWidth="1"/>
    <col min="31" max="16384" width="9.109375" style="32"/>
  </cols>
  <sheetData>
    <row r="2" spans="1:19" s="3" customFormat="1" ht="22.8" x14ac:dyDescent="0.4">
      <c r="A2" s="5"/>
      <c r="C2" s="89" t="s">
        <v>78</v>
      </c>
      <c r="D2" s="6"/>
      <c r="E2" s="6"/>
      <c r="F2" s="6"/>
      <c r="G2" s="6"/>
      <c r="H2" s="6"/>
    </row>
    <row r="3" spans="1:19" s="3" customFormat="1" ht="21" x14ac:dyDescent="0.25">
      <c r="A3" s="5"/>
      <c r="C3" s="90" t="s">
        <v>183</v>
      </c>
      <c r="D3" s="7"/>
      <c r="E3" s="7"/>
      <c r="F3" s="7"/>
      <c r="G3" s="31"/>
      <c r="H3" s="7"/>
    </row>
    <row r="4" spans="1:19" s="3" customFormat="1" ht="15.6" x14ac:dyDescent="0.25">
      <c r="A4" s="5"/>
      <c r="C4" s="140" t="str">
        <f>producao_m3_total!C4</f>
        <v>Atualizado em: 02/12/2024</v>
      </c>
      <c r="D4" s="140"/>
      <c r="E4" s="12"/>
      <c r="F4" s="12"/>
      <c r="G4" s="12"/>
      <c r="H4" s="12"/>
    </row>
    <row r="5" spans="1:19" s="3" customFormat="1" ht="15.6" x14ac:dyDescent="0.25">
      <c r="A5" s="5"/>
      <c r="B5" s="12"/>
      <c r="C5" s="12"/>
      <c r="D5" s="12"/>
      <c r="E5" s="12"/>
      <c r="F5" s="12"/>
      <c r="G5" s="12"/>
      <c r="H5" s="12"/>
      <c r="I5" s="93"/>
    </row>
    <row r="6" spans="1:19" ht="15.6" x14ac:dyDescent="0.3">
      <c r="B6" s="83" t="s">
        <v>184</v>
      </c>
      <c r="C6" s="84"/>
      <c r="D6" s="84"/>
      <c r="E6" s="84"/>
      <c r="F6" s="84"/>
      <c r="G6" s="84"/>
      <c r="H6" s="94"/>
      <c r="I6" s="93"/>
      <c r="J6" s="84"/>
      <c r="K6" s="84"/>
      <c r="L6" s="84"/>
    </row>
    <row r="7" spans="1:19" x14ac:dyDescent="0.25">
      <c r="B7" s="28" t="s">
        <v>185</v>
      </c>
      <c r="C7" s="28">
        <v>2008</v>
      </c>
      <c r="D7" s="28">
        <v>2009</v>
      </c>
      <c r="E7" s="28">
        <v>2010</v>
      </c>
      <c r="F7" s="28">
        <v>2011</v>
      </c>
      <c r="G7" s="28">
        <v>2012</v>
      </c>
      <c r="H7" s="28">
        <v>2013</v>
      </c>
      <c r="I7" s="28">
        <v>2014</v>
      </c>
      <c r="J7" s="28">
        <v>2015</v>
      </c>
      <c r="K7" s="28">
        <v>2016</v>
      </c>
      <c r="L7" s="28">
        <v>2017</v>
      </c>
      <c r="M7" s="28">
        <v>2018</v>
      </c>
      <c r="N7" s="28">
        <v>2019</v>
      </c>
      <c r="O7" s="28">
        <v>2020</v>
      </c>
      <c r="P7" s="28">
        <v>2021</v>
      </c>
      <c r="Q7" s="28">
        <v>2022</v>
      </c>
      <c r="R7" s="134">
        <v>2023</v>
      </c>
      <c r="S7" s="134">
        <v>2024</v>
      </c>
    </row>
    <row r="8" spans="1:19" x14ac:dyDescent="0.25">
      <c r="B8" s="85" t="s">
        <v>82</v>
      </c>
      <c r="C8" s="120">
        <v>40022</v>
      </c>
      <c r="D8" s="120">
        <v>80235</v>
      </c>
      <c r="E8" s="120">
        <v>153517</v>
      </c>
      <c r="F8" s="120">
        <v>167473</v>
      </c>
      <c r="G8" s="120">
        <v>182769</v>
      </c>
      <c r="H8" s="120">
        <v>228436</v>
      </c>
      <c r="I8" s="120">
        <v>218898</v>
      </c>
      <c r="J8" s="120">
        <v>306053.22200000001</v>
      </c>
      <c r="K8" s="120">
        <v>271303.7319999999</v>
      </c>
      <c r="L8" s="120">
        <v>255412.93600000002</v>
      </c>
      <c r="M8" s="120">
        <v>313987.25099999999</v>
      </c>
      <c r="N8" s="120">
        <v>442092.1590000001</v>
      </c>
      <c r="O8" s="120">
        <v>483786.07900000003</v>
      </c>
      <c r="P8" s="120">
        <v>533656.47900000005</v>
      </c>
      <c r="Q8" s="120">
        <v>426072.38699999999</v>
      </c>
      <c r="R8" s="120">
        <v>461596.58000000007</v>
      </c>
      <c r="S8" s="135">
        <v>610601.24200000009</v>
      </c>
    </row>
    <row r="9" spans="1:19" x14ac:dyDescent="0.25">
      <c r="B9" s="85" t="s">
        <v>83</v>
      </c>
      <c r="C9" s="120">
        <v>42079</v>
      </c>
      <c r="D9" s="120">
        <v>84087</v>
      </c>
      <c r="E9" s="120">
        <v>184283</v>
      </c>
      <c r="F9" s="120">
        <v>192720</v>
      </c>
      <c r="G9" s="120">
        <v>211858</v>
      </c>
      <c r="H9" s="120">
        <v>227057</v>
      </c>
      <c r="I9" s="120">
        <v>231463</v>
      </c>
      <c r="J9" s="120">
        <v>290131.05000000005</v>
      </c>
      <c r="K9" s="120">
        <v>296947.61899999995</v>
      </c>
      <c r="L9" s="120">
        <v>252281.43100000001</v>
      </c>
      <c r="M9" s="120">
        <v>339348.02</v>
      </c>
      <c r="N9" s="120">
        <v>429562.212</v>
      </c>
      <c r="O9" s="120">
        <v>483246.06700000004</v>
      </c>
      <c r="P9" s="120">
        <v>568860.53300000005</v>
      </c>
      <c r="Q9" s="120">
        <v>476594.20699999999</v>
      </c>
      <c r="R9" s="120">
        <v>463954.33599999995</v>
      </c>
      <c r="S9" s="135">
        <v>638046.77300000004</v>
      </c>
    </row>
    <row r="10" spans="1:19" x14ac:dyDescent="0.25">
      <c r="B10" s="85" t="s">
        <v>84</v>
      </c>
      <c r="C10" s="121">
        <v>46129</v>
      </c>
      <c r="D10" s="121">
        <v>116266</v>
      </c>
      <c r="E10" s="121">
        <v>231672</v>
      </c>
      <c r="F10" s="121">
        <v>224416</v>
      </c>
      <c r="G10" s="121">
        <v>228103</v>
      </c>
      <c r="H10" s="121">
        <v>220626</v>
      </c>
      <c r="I10" s="121">
        <v>230883</v>
      </c>
      <c r="J10" s="121">
        <v>336744.82100000005</v>
      </c>
      <c r="K10" s="121">
        <v>332319.22600000008</v>
      </c>
      <c r="L10" s="120">
        <v>336924.91499999998</v>
      </c>
      <c r="M10" s="120">
        <v>425821.092</v>
      </c>
      <c r="N10" s="120">
        <v>452135.14199999999</v>
      </c>
      <c r="O10" s="120">
        <v>528407.72899999993</v>
      </c>
      <c r="P10" s="120">
        <v>648123.96700000006</v>
      </c>
      <c r="Q10" s="120">
        <v>501517.06000000011</v>
      </c>
      <c r="R10" s="120">
        <v>572246.09300000011</v>
      </c>
      <c r="S10" s="135">
        <v>723375.90800000005</v>
      </c>
    </row>
    <row r="11" spans="1:19" x14ac:dyDescent="0.25">
      <c r="B11" s="85" t="s">
        <v>85</v>
      </c>
      <c r="C11" s="121">
        <v>35065</v>
      </c>
      <c r="D11" s="121">
        <v>95157</v>
      </c>
      <c r="E11" s="121">
        <v>173341</v>
      </c>
      <c r="F11" s="121">
        <v>167418</v>
      </c>
      <c r="G11" s="121">
        <v>182594</v>
      </c>
      <c r="H11" s="121">
        <v>251624</v>
      </c>
      <c r="I11" s="121">
        <v>266856</v>
      </c>
      <c r="J11" s="121">
        <v>313991.63900000008</v>
      </c>
      <c r="K11" s="121">
        <v>321669.10700000002</v>
      </c>
      <c r="L11" s="120">
        <v>315320.03100000002</v>
      </c>
      <c r="M11" s="120">
        <v>453262.64500000008</v>
      </c>
      <c r="N11" s="120">
        <v>469079.76200000005</v>
      </c>
      <c r="O11" s="120">
        <v>467696.39800000004</v>
      </c>
      <c r="P11" s="120">
        <v>648415.75199999998</v>
      </c>
      <c r="Q11" s="120">
        <v>478940.74700000003</v>
      </c>
      <c r="R11" s="120">
        <v>574803.28099999996</v>
      </c>
      <c r="S11" s="135">
        <v>799958.95200000005</v>
      </c>
    </row>
    <row r="12" spans="1:19" x14ac:dyDescent="0.25">
      <c r="B12" s="85" t="s">
        <v>86</v>
      </c>
      <c r="C12" s="121">
        <v>33111</v>
      </c>
      <c r="D12" s="121">
        <v>91820</v>
      </c>
      <c r="E12" s="121">
        <v>185124</v>
      </c>
      <c r="F12" s="121">
        <v>208863</v>
      </c>
      <c r="G12" s="121">
        <v>204513</v>
      </c>
      <c r="H12" s="121">
        <v>229726</v>
      </c>
      <c r="I12" s="121">
        <v>223786</v>
      </c>
      <c r="J12" s="121">
        <v>317608.48699999996</v>
      </c>
      <c r="K12" s="121">
        <v>310284.47600000002</v>
      </c>
      <c r="L12" s="120">
        <v>353900.31099999993</v>
      </c>
      <c r="M12" s="120">
        <v>348542.41899999999</v>
      </c>
      <c r="N12" s="120">
        <v>443146.32300000003</v>
      </c>
      <c r="O12" s="120">
        <v>500049.94900000002</v>
      </c>
      <c r="P12" s="120">
        <v>505138.57400000002</v>
      </c>
      <c r="Q12" s="120">
        <v>543882.61800000002</v>
      </c>
      <c r="R12" s="120">
        <v>622511.98900000006</v>
      </c>
      <c r="S12" s="135">
        <v>722683.90700000001</v>
      </c>
    </row>
    <row r="13" spans="1:19" x14ac:dyDescent="0.25">
      <c r="B13" s="85" t="s">
        <v>87</v>
      </c>
      <c r="C13" s="121">
        <v>23134</v>
      </c>
      <c r="D13" s="121">
        <v>93645</v>
      </c>
      <c r="E13" s="121">
        <v>205106</v>
      </c>
      <c r="F13" s="121">
        <v>206439</v>
      </c>
      <c r="G13" s="121">
        <v>195789</v>
      </c>
      <c r="H13" s="121">
        <v>225510</v>
      </c>
      <c r="I13" s="121">
        <v>221856</v>
      </c>
      <c r="J13" s="121">
        <v>322203.99399999989</v>
      </c>
      <c r="K13" s="121">
        <v>323205.40999999997</v>
      </c>
      <c r="L13" s="120">
        <v>346532.63199999998</v>
      </c>
      <c r="M13" s="120">
        <v>490349.82499999995</v>
      </c>
      <c r="N13" s="120">
        <v>454277.74800000002</v>
      </c>
      <c r="O13" s="120">
        <v>526195.97700000007</v>
      </c>
      <c r="P13" s="120">
        <v>511804.38099999988</v>
      </c>
      <c r="Q13" s="120">
        <v>511128.19299999997</v>
      </c>
      <c r="R13" s="120">
        <v>644081.78900000011</v>
      </c>
      <c r="S13" s="135">
        <v>758134.95</v>
      </c>
    </row>
    <row r="14" spans="1:19" x14ac:dyDescent="0.25">
      <c r="B14" s="85" t="s">
        <v>88</v>
      </c>
      <c r="C14" s="121">
        <v>70259</v>
      </c>
      <c r="D14" s="121">
        <v>144809</v>
      </c>
      <c r="E14" s="121">
        <v>190827</v>
      </c>
      <c r="F14" s="121">
        <v>216502</v>
      </c>
      <c r="G14" s="121">
        <v>219816</v>
      </c>
      <c r="H14" s="121">
        <v>237494</v>
      </c>
      <c r="I14" s="121">
        <v>301996</v>
      </c>
      <c r="J14" s="121">
        <v>323780.85400000005</v>
      </c>
      <c r="K14" s="121">
        <v>311130.86500000005</v>
      </c>
      <c r="L14" s="120">
        <v>356575.52100000007</v>
      </c>
      <c r="M14" s="120">
        <v>483488.82199999999</v>
      </c>
      <c r="N14" s="120">
        <v>498458.25100000005</v>
      </c>
      <c r="O14" s="120">
        <v>623678.98399999994</v>
      </c>
      <c r="P14" s="120">
        <v>540163.13600000006</v>
      </c>
      <c r="Q14" s="120">
        <v>529697.09800000011</v>
      </c>
      <c r="R14" s="120">
        <v>683009.46900000004</v>
      </c>
      <c r="S14" s="135">
        <v>843785.47600000014</v>
      </c>
    </row>
    <row r="15" spans="1:19" x14ac:dyDescent="0.25">
      <c r="B15" s="85" t="s">
        <v>89</v>
      </c>
      <c r="C15" s="121">
        <v>78169</v>
      </c>
      <c r="D15" s="121">
        <v>150855</v>
      </c>
      <c r="E15" s="121">
        <v>222106</v>
      </c>
      <c r="F15" s="121">
        <v>253576</v>
      </c>
      <c r="G15" s="121">
        <v>252317</v>
      </c>
      <c r="H15" s="121">
        <v>250073</v>
      </c>
      <c r="I15" s="121">
        <v>306744</v>
      </c>
      <c r="J15" s="121">
        <v>327355.53399999999</v>
      </c>
      <c r="K15" s="121">
        <v>330831.603</v>
      </c>
      <c r="L15" s="120">
        <v>384316.87000000005</v>
      </c>
      <c r="M15" s="120">
        <v>512368.05599999998</v>
      </c>
      <c r="N15" s="120">
        <v>504102.36399999994</v>
      </c>
      <c r="O15" s="120">
        <v>615718.42099999997</v>
      </c>
      <c r="P15" s="120">
        <v>559156.31400000001</v>
      </c>
      <c r="Q15" s="120">
        <v>615815.38300000003</v>
      </c>
      <c r="R15" s="120">
        <v>725014.22700000007</v>
      </c>
      <c r="S15" s="135">
        <v>843070.35600000003</v>
      </c>
    </row>
    <row r="16" spans="1:19" x14ac:dyDescent="0.25">
      <c r="B16" s="85" t="s">
        <v>90</v>
      </c>
      <c r="C16" s="121">
        <v>95255</v>
      </c>
      <c r="D16" s="121">
        <v>152799</v>
      </c>
      <c r="E16" s="121">
        <v>214665</v>
      </c>
      <c r="F16" s="121">
        <v>243655</v>
      </c>
      <c r="G16" s="121">
        <v>226774</v>
      </c>
      <c r="H16" s="121">
        <v>244439</v>
      </c>
      <c r="I16" s="121">
        <v>303171</v>
      </c>
      <c r="J16" s="121">
        <v>337875.62899999996</v>
      </c>
      <c r="K16" s="121">
        <v>327419.69799999992</v>
      </c>
      <c r="L16" s="120">
        <v>382594.15399999998</v>
      </c>
      <c r="M16" s="120">
        <v>473065.03699999995</v>
      </c>
      <c r="N16" s="120">
        <v>555300.25599999994</v>
      </c>
      <c r="O16" s="120">
        <v>581297.47600000002</v>
      </c>
      <c r="P16" s="120">
        <v>613198.38899999997</v>
      </c>
      <c r="Q16" s="120">
        <v>550053.91599999997</v>
      </c>
      <c r="R16" s="120">
        <v>652218.39600000007</v>
      </c>
      <c r="S16" s="135">
        <v>791572.77</v>
      </c>
    </row>
    <row r="17" spans="2:19" x14ac:dyDescent="0.25">
      <c r="B17" s="85" t="s">
        <v>91</v>
      </c>
      <c r="C17" s="121">
        <v>98456</v>
      </c>
      <c r="D17" s="121">
        <v>158873</v>
      </c>
      <c r="E17" s="121">
        <v>198060</v>
      </c>
      <c r="F17" s="121">
        <v>222343</v>
      </c>
      <c r="G17" s="121">
        <v>246000</v>
      </c>
      <c r="H17" s="121">
        <v>254131</v>
      </c>
      <c r="I17" s="121">
        <v>308351</v>
      </c>
      <c r="J17" s="121">
        <v>337234.26500000001</v>
      </c>
      <c r="K17" s="121">
        <v>332239.15500000009</v>
      </c>
      <c r="L17" s="120">
        <v>387214.049</v>
      </c>
      <c r="M17" s="120">
        <v>505915.96799999999</v>
      </c>
      <c r="N17" s="120">
        <v>604907.87199999997</v>
      </c>
      <c r="O17" s="120">
        <v>584308.95799999998</v>
      </c>
      <c r="P17" s="120">
        <v>637465.35700000008</v>
      </c>
      <c r="Q17" s="120">
        <v>540690.66899999999</v>
      </c>
      <c r="R17" s="120">
        <v>691930.88800000004</v>
      </c>
      <c r="S17" s="135">
        <v>883283.9219999999</v>
      </c>
    </row>
    <row r="18" spans="2:19" x14ac:dyDescent="0.25">
      <c r="B18" s="85" t="s">
        <v>92</v>
      </c>
      <c r="C18" s="121">
        <v>92187</v>
      </c>
      <c r="D18" s="121">
        <v>156721</v>
      </c>
      <c r="E18" s="121">
        <v>203483</v>
      </c>
      <c r="F18" s="121">
        <v>232682</v>
      </c>
      <c r="G18" s="120">
        <v>246835</v>
      </c>
      <c r="H18" s="120">
        <v>255636</v>
      </c>
      <c r="I18" s="120">
        <v>325419</v>
      </c>
      <c r="J18" s="120">
        <v>317116.32299999997</v>
      </c>
      <c r="K18" s="120">
        <v>313127.12</v>
      </c>
      <c r="L18" s="120">
        <v>363571.913</v>
      </c>
      <c r="M18" s="120">
        <v>489544.74599999998</v>
      </c>
      <c r="N18" s="120">
        <v>527966.49300000002</v>
      </c>
      <c r="O18" s="120">
        <v>521090.80699999997</v>
      </c>
      <c r="P18" s="120">
        <v>519409.26900000003</v>
      </c>
      <c r="Q18" s="120">
        <v>538469.77</v>
      </c>
      <c r="R18" s="120">
        <v>666753.19400000002</v>
      </c>
      <c r="S18" s="135"/>
    </row>
    <row r="19" spans="2:19" x14ac:dyDescent="0.25">
      <c r="B19" s="86" t="s">
        <v>93</v>
      </c>
      <c r="C19" s="122">
        <v>86884</v>
      </c>
      <c r="D19" s="122">
        <v>154625</v>
      </c>
      <c r="E19" s="122">
        <v>156690</v>
      </c>
      <c r="F19" s="122">
        <v>231617</v>
      </c>
      <c r="G19" s="122">
        <v>221252</v>
      </c>
      <c r="H19" s="122">
        <v>226294</v>
      </c>
      <c r="I19" s="122">
        <v>332837</v>
      </c>
      <c r="J19" s="122">
        <v>298929.51100000006</v>
      </c>
      <c r="K19" s="122">
        <v>305391.701</v>
      </c>
      <c r="L19" s="120">
        <v>342110.52500000002</v>
      </c>
      <c r="M19" s="120">
        <v>458236.62400000007</v>
      </c>
      <c r="N19" s="120">
        <v>492529.2429999999</v>
      </c>
      <c r="O19" s="120">
        <v>489152.69200000004</v>
      </c>
      <c r="P19" s="120">
        <v>524971.78099999996</v>
      </c>
      <c r="Q19" s="120">
        <v>480995.26300000004</v>
      </c>
      <c r="R19" s="120">
        <v>645316.90899999999</v>
      </c>
      <c r="S19" s="135"/>
    </row>
    <row r="20" spans="2:19" x14ac:dyDescent="0.25">
      <c r="B20" s="87" t="s">
        <v>47</v>
      </c>
      <c r="C20" s="97">
        <v>740750</v>
      </c>
      <c r="D20" s="97">
        <v>1479892</v>
      </c>
      <c r="E20" s="97">
        <v>2318874</v>
      </c>
      <c r="F20" s="97">
        <v>2567704</v>
      </c>
      <c r="G20" s="97">
        <v>2618620</v>
      </c>
      <c r="H20" s="97">
        <v>2851046</v>
      </c>
      <c r="I20" s="97">
        <v>3272260</v>
      </c>
      <c r="J20" s="97">
        <v>3829025.3290000004</v>
      </c>
      <c r="K20" s="97">
        <v>3775869.7120000003</v>
      </c>
      <c r="L20" s="106">
        <v>4076755.2880000006</v>
      </c>
      <c r="M20" s="106">
        <v>5293930.5049999999</v>
      </c>
      <c r="N20" s="106">
        <v>5873557.8249999993</v>
      </c>
      <c r="O20" s="106">
        <v>6404629.5369999995</v>
      </c>
      <c r="P20" s="106">
        <v>6810363.932</v>
      </c>
      <c r="Q20" s="136">
        <v>6193857.3110000007</v>
      </c>
      <c r="R20" s="136">
        <v>7403437.1510000005</v>
      </c>
      <c r="S20" s="136">
        <f>SUM(S8:S19)</f>
        <v>7614514.2559999991</v>
      </c>
    </row>
    <row r="21" spans="2:19" x14ac:dyDescent="0.25">
      <c r="B21" s="11" t="s">
        <v>186</v>
      </c>
      <c r="C21" s="11"/>
      <c r="D21" s="11"/>
      <c r="E21" s="11"/>
      <c r="F21" s="11"/>
      <c r="G21" s="11"/>
      <c r="H21" s="95"/>
    </row>
    <row r="22" spans="2:19" x14ac:dyDescent="0.25">
      <c r="B22" s="138" t="s">
        <v>95</v>
      </c>
      <c r="C22" s="11"/>
      <c r="D22" s="11"/>
      <c r="E22" s="11"/>
      <c r="F22" s="11"/>
      <c r="G22" s="11"/>
      <c r="H22" s="95"/>
    </row>
    <row r="23" spans="2:19" x14ac:dyDescent="0.25">
      <c r="B23" s="98" t="s">
        <v>187</v>
      </c>
      <c r="K23" s="92"/>
      <c r="L23" s="92"/>
    </row>
    <row r="24" spans="2:19" x14ac:dyDescent="0.25">
      <c r="B24" s="98" t="s">
        <v>188</v>
      </c>
      <c r="C24" s="92"/>
      <c r="D24" s="92"/>
      <c r="E24" s="92"/>
      <c r="F24" s="92"/>
      <c r="G24" s="92"/>
    </row>
  </sheetData>
  <mergeCells count="1">
    <mergeCell ref="C4:D4"/>
  </mergeCells>
  <hyperlinks>
    <hyperlink ref="B22" r:id="rId1" display="Dados retirados do Painel Dinâmico do Biodiesel, elaborado pela ANP" xr:uid="{72C1B8DA-D67C-41D9-9B77-4DF12421C668}"/>
  </hyperlinks>
  <pageMargins left="0.511811024" right="0.511811024" top="0.78740157499999996" bottom="0.78740157499999996" header="0.31496062000000002" footer="0.3149606200000000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F7607D-DB4B-4E88-AFD1-BBACF8F00E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c29a8e-8c9d-402b-8daf-a19f0f9f0ada"/>
    <ds:schemaRef ds:uri="90ad49bc-90b4-4282-9f9f-2dda71705a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2D48C3-32D6-4BEC-846E-787DC7DFE1AB}">
  <ds:schemaRefs>
    <ds:schemaRef ds:uri="http://schemas.microsoft.com/office/2006/metadata/properties"/>
    <ds:schemaRef ds:uri="http://schemas.microsoft.com/office/infopath/2007/PartnerControls"/>
    <ds:schemaRef ds:uri="0dc29a8e-8c9d-402b-8daf-a19f0f9f0ada"/>
    <ds:schemaRef ds:uri="90ad49bc-90b4-4282-9f9f-2dda71705abb"/>
  </ds:schemaRefs>
</ds:datastoreItem>
</file>

<file path=customXml/itemProps3.xml><?xml version="1.0" encoding="utf-8"?>
<ds:datastoreItem xmlns:ds="http://schemas.openxmlformats.org/officeDocument/2006/customXml" ds:itemID="{B4442760-3F65-41AB-AF04-B53ED1641EC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5</vt:i4>
      </vt:variant>
    </vt:vector>
  </HeadingPairs>
  <TitlesOfParts>
    <vt:vector size="13" baseType="lpstr">
      <vt:lpstr>outubro projetado x realizado</vt:lpstr>
      <vt:lpstr>projecoes_mensais</vt:lpstr>
      <vt:lpstr>producao_m3_total</vt:lpstr>
      <vt:lpstr>producao_m3_regiao</vt:lpstr>
      <vt:lpstr>Agosto projetado x realizado</vt:lpstr>
      <vt:lpstr>projeções</vt:lpstr>
      <vt:lpstr>tabela de auxilio</vt:lpstr>
      <vt:lpstr>entrega_venda_m3</vt:lpstr>
      <vt:lpstr>'Agosto projetado x realizado'!Area_de_impressao</vt:lpstr>
      <vt:lpstr>'outubro projetado x realizado'!Area_de_impressao</vt:lpstr>
      <vt:lpstr>producao_m3_total!Area_de_impressao</vt:lpstr>
      <vt:lpstr>projeções!Area_de_impressao</vt:lpstr>
      <vt:lpstr>projecoes_mensais!Area_de_impressao</vt:lpstr>
    </vt:vector>
  </TitlesOfParts>
  <Manager/>
  <Company>ABIOVE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PROCESSAMENTO MENSAL</dc:title>
  <dc:subject/>
  <dc:creator>Rodrigo Feix</dc:creator>
  <cp:keywords/>
  <dc:description/>
  <cp:lastModifiedBy>Gabriel Nakamura</cp:lastModifiedBy>
  <cp:revision/>
  <dcterms:created xsi:type="dcterms:W3CDTF">1999-04-05T13:11:00Z</dcterms:created>
  <dcterms:modified xsi:type="dcterms:W3CDTF">2024-12-02T20:27:27Z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  <property fmtid="{D5CDD505-2E9C-101B-9397-08002B2CF9AE}" pid="3" name="MediaServiceImageTags">
    <vt:lpwstr/>
  </property>
</Properties>
</file>