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iovebrasil.sharepoint.com/sites/geral2/Documentos Compartilhados/Estatísticas/Exportação/Relatorios para envio/"/>
    </mc:Choice>
  </mc:AlternateContent>
  <xr:revisionPtr revIDLastSave="545" documentId="8_{FFAB4B7E-39DC-454F-856F-9FE12413F5FB}" xr6:coauthVersionLast="47" xr6:coauthVersionMax="47" xr10:uidLastSave="{85DB4671-7399-4414-89BD-D1B889F4E835}"/>
  <bookViews>
    <workbookView xWindow="-120" yWindow="-120" windowWidth="20730" windowHeight="11040" xr2:uid="{AA7DEFEB-A80A-4A62-A601-0D76E92F0271}"/>
  </bookViews>
  <sheets>
    <sheet name="Rel_Exp2022" sheetId="1" r:id="rId1"/>
  </sheets>
  <definedNames>
    <definedName name="_xlnm._FilterDatabase" localSheetId="0" hidden="1">Rel_Exp2022!$J$647:$AF$662</definedName>
    <definedName name="_xlnm.Print_Area" localSheetId="0">Rel_Exp2022!$A$1:$L$234,Rel_Exp2022!$N$7:$U$364,Rel_Exp2022!$X$7:$AE$323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I11" i="1"/>
  <c r="J11" i="1"/>
  <c r="O363" i="1"/>
  <c r="T349" i="1"/>
  <c r="S349" i="1"/>
  <c r="R349" i="1"/>
  <c r="Q349" i="1"/>
  <c r="P349" i="1"/>
  <c r="O346" i="1"/>
  <c r="R331" i="1"/>
  <c r="P331" i="1"/>
  <c r="O330" i="1"/>
  <c r="X321" i="1"/>
  <c r="O313" i="1"/>
  <c r="AD305" i="1"/>
  <c r="AC305" i="1"/>
  <c r="AB305" i="1"/>
  <c r="AA305" i="1"/>
  <c r="Z305" i="1"/>
  <c r="X302" i="1"/>
  <c r="T298" i="1"/>
  <c r="S298" i="1"/>
  <c r="R298" i="1"/>
  <c r="Q298" i="1"/>
  <c r="P298" i="1"/>
  <c r="AB285" i="1"/>
  <c r="Z285" i="1"/>
  <c r="X284" i="1"/>
  <c r="X281" i="1"/>
  <c r="O277" i="1"/>
  <c r="AD265" i="1"/>
  <c r="AC265" i="1"/>
  <c r="AB265" i="1"/>
  <c r="AA265" i="1"/>
  <c r="Z265" i="1"/>
  <c r="R262" i="1"/>
  <c r="P262" i="1"/>
  <c r="O261" i="1"/>
  <c r="O255" i="1"/>
  <c r="X245" i="1"/>
  <c r="T241" i="1"/>
  <c r="S241" i="1"/>
  <c r="R241" i="1"/>
  <c r="Q241" i="1"/>
  <c r="P241" i="1"/>
  <c r="O238" i="1"/>
  <c r="AB228" i="1"/>
  <c r="Z228" i="1"/>
  <c r="X227" i="1"/>
  <c r="R223" i="1"/>
  <c r="P223" i="1"/>
  <c r="O222" i="1"/>
  <c r="X221" i="1"/>
  <c r="AD208" i="1"/>
  <c r="AC208" i="1"/>
  <c r="AB208" i="1"/>
  <c r="AA208" i="1"/>
  <c r="Z208" i="1"/>
  <c r="X205" i="1"/>
  <c r="O204" i="1"/>
  <c r="AB191" i="1"/>
  <c r="Z191" i="1"/>
  <c r="X190" i="1"/>
  <c r="T190" i="1"/>
  <c r="S190" i="1"/>
  <c r="R190" i="1"/>
  <c r="Q190" i="1"/>
  <c r="P190" i="1"/>
  <c r="X187" i="1"/>
  <c r="O183" i="1"/>
  <c r="B175" i="1"/>
  <c r="AD174" i="1"/>
  <c r="AC174" i="1"/>
  <c r="AB174" i="1"/>
  <c r="AA174" i="1"/>
  <c r="Z174" i="1"/>
  <c r="F170" i="1"/>
  <c r="T169" i="1"/>
  <c r="S169" i="1"/>
  <c r="R169" i="1"/>
  <c r="Q169" i="1"/>
  <c r="P169" i="1"/>
  <c r="X167" i="1"/>
  <c r="O166" i="1"/>
  <c r="B159" i="1"/>
  <c r="B160" i="1" s="1"/>
  <c r="F154" i="1"/>
  <c r="AD151" i="1"/>
  <c r="AC151" i="1"/>
  <c r="AB151" i="1"/>
  <c r="AA151" i="1"/>
  <c r="Z151" i="1"/>
  <c r="R151" i="1"/>
  <c r="P151" i="1"/>
  <c r="O150" i="1"/>
  <c r="X148" i="1"/>
  <c r="AB132" i="1"/>
  <c r="Z132" i="1"/>
  <c r="O132" i="1"/>
  <c r="B132" i="1"/>
  <c r="X131" i="1"/>
  <c r="X128" i="1"/>
  <c r="T118" i="1"/>
  <c r="S118" i="1"/>
  <c r="R118" i="1"/>
  <c r="Q118" i="1"/>
  <c r="P118" i="1"/>
  <c r="H118" i="1"/>
  <c r="G118" i="1"/>
  <c r="F118" i="1"/>
  <c r="E118" i="1"/>
  <c r="D118" i="1"/>
  <c r="C118" i="1"/>
  <c r="AD112" i="1"/>
  <c r="AC112" i="1"/>
  <c r="AB112" i="1"/>
  <c r="AA112" i="1"/>
  <c r="Z112" i="1"/>
  <c r="O111" i="1"/>
  <c r="X105" i="1"/>
  <c r="O94" i="1"/>
  <c r="AD89" i="1"/>
  <c r="AC89" i="1"/>
  <c r="AB89" i="1"/>
  <c r="AA89" i="1"/>
  <c r="Z89" i="1"/>
  <c r="X86" i="1"/>
  <c r="O312" i="1" s="1"/>
  <c r="R79" i="1"/>
  <c r="P79" i="1"/>
  <c r="O78" i="1"/>
  <c r="AB69" i="1"/>
  <c r="Z69" i="1"/>
  <c r="X68" i="1"/>
  <c r="X65" i="1"/>
  <c r="J65" i="1"/>
  <c r="I65" i="1"/>
  <c r="G65" i="1"/>
  <c r="F65" i="1"/>
  <c r="D65" i="1"/>
  <c r="C65" i="1"/>
  <c r="O62" i="1"/>
  <c r="O61" i="1"/>
  <c r="B61" i="1"/>
  <c r="X48" i="1"/>
  <c r="J47" i="1"/>
  <c r="I47" i="1"/>
  <c r="G47" i="1"/>
  <c r="F47" i="1"/>
  <c r="D47" i="1"/>
  <c r="C47" i="1"/>
  <c r="B43" i="1"/>
  <c r="B151" i="1" s="1"/>
  <c r="J29" i="1"/>
  <c r="I29" i="1"/>
  <c r="G29" i="1"/>
  <c r="F29" i="1"/>
  <c r="D29" i="1"/>
  <c r="C29" i="1"/>
  <c r="X28" i="1"/>
  <c r="O26" i="1"/>
  <c r="AB11" i="1"/>
  <c r="Z11" i="1"/>
  <c r="R11" i="1"/>
  <c r="P11" i="1"/>
  <c r="X10" i="1"/>
  <c r="O10" i="1"/>
  <c r="D137" i="1" l="1"/>
  <c r="H137" i="1"/>
  <c r="F137" i="1"/>
  <c r="O364" i="1"/>
  <c r="O256" i="1"/>
  <c r="O205" i="1"/>
  <c r="O184" i="1"/>
  <c r="X66" i="1"/>
  <c r="O133" i="1"/>
  <c r="O112" i="1"/>
  <c r="G137" i="1"/>
  <c r="E137" i="1"/>
  <c r="C137" i="1"/>
  <c r="B79" i="1"/>
  <c r="B161" i="1"/>
  <c r="B176" i="1"/>
  <c r="B162" i="1" l="1"/>
  <c r="B177" i="1"/>
  <c r="X282" i="1"/>
  <c r="X322" i="1" s="1"/>
  <c r="X168" i="1"/>
  <c r="X106" i="1"/>
  <c r="X188" i="1"/>
  <c r="X222" i="1" s="1"/>
  <c r="X129" i="1"/>
  <c r="B163" i="1" l="1"/>
  <c r="B178" i="1"/>
  <c r="B179" i="1" l="1"/>
  <c r="B164" i="1"/>
  <c r="B165" i="1" l="1"/>
  <c r="B180" i="1"/>
  <c r="B181" i="1" l="1"/>
  <c r="B166" i="1"/>
  <c r="B167" i="1" l="1"/>
  <c r="B182" i="1"/>
  <c r="B183" i="1" l="1"/>
</calcChain>
</file>

<file path=xl/sharedStrings.xml><?xml version="1.0" encoding="utf-8"?>
<sst xmlns="http://schemas.openxmlformats.org/spreadsheetml/2006/main" count="923" uniqueCount="132">
  <si>
    <t>Brasil - Exportações do Complexo Soja</t>
  </si>
  <si>
    <t>Dados disponíveis até:</t>
  </si>
  <si>
    <t>1. EXPORTAÇÕES DO COMPLEXO SOJA</t>
  </si>
  <si>
    <t>2. EXPORTAÇÕES POR DESTINO</t>
  </si>
  <si>
    <t>3. EXPORTAÇÕES POR PORTO</t>
  </si>
  <si>
    <t>2.1. Exportações do Complexo Soja por Destino</t>
  </si>
  <si>
    <t>3.1. Exportações do Complexo Soja por Destino</t>
  </si>
  <si>
    <t>1.1. Exportações de soja em grão</t>
  </si>
  <si>
    <t>Mês</t>
  </si>
  <si>
    <t>Valor FOB (US$ 1.000)</t>
  </si>
  <si>
    <t>Peso Líquido (mil t)</t>
  </si>
  <si>
    <t>Preço Médio (US$/t)</t>
  </si>
  <si>
    <t>Var. %</t>
  </si>
  <si>
    <t>Destino</t>
  </si>
  <si>
    <t>Var. %
anual</t>
  </si>
  <si>
    <t>Porto</t>
  </si>
  <si>
    <t>UF</t>
  </si>
  <si>
    <t>Jan</t>
  </si>
  <si>
    <t>US$ 1.000</t>
  </si>
  <si>
    <t>Part. (%)</t>
  </si>
  <si>
    <t>Fev</t>
  </si>
  <si>
    <t>China</t>
  </si>
  <si>
    <t>Total Arco Norte</t>
  </si>
  <si>
    <t>Mar</t>
  </si>
  <si>
    <t>Ásia (exceto China)</t>
  </si>
  <si>
    <t>Abr</t>
  </si>
  <si>
    <t>União Europeia</t>
  </si>
  <si>
    <t>Mai</t>
  </si>
  <si>
    <t>Outros Destinos</t>
  </si>
  <si>
    <t>Jun</t>
  </si>
  <si>
    <t>Oriente Médio</t>
  </si>
  <si>
    <t>Jul</t>
  </si>
  <si>
    <t>Demais da Europa</t>
  </si>
  <si>
    <t>Ago</t>
  </si>
  <si>
    <t>África</t>
  </si>
  <si>
    <t>Outros - Arco Norte</t>
  </si>
  <si>
    <t>Set</t>
  </si>
  <si>
    <t>CEI</t>
  </si>
  <si>
    <t>Total Arco Sul</t>
  </si>
  <si>
    <t>Out</t>
  </si>
  <si>
    <t>Nafta</t>
  </si>
  <si>
    <t>Nov</t>
  </si>
  <si>
    <t>Américas</t>
  </si>
  <si>
    <t>Dez</t>
  </si>
  <si>
    <t>Oceania</t>
  </si>
  <si>
    <t>Total</t>
  </si>
  <si>
    <t>Outros</t>
  </si>
  <si>
    <t>Fonte: Ministério da Economia/ComexStat. Elaboração: ABIOVE - Coordenadoria de Economia e Estatística.</t>
  </si>
  <si>
    <t>Total Geral</t>
  </si>
  <si>
    <t>Outros - Arco Sul</t>
  </si>
  <si>
    <t>1.2. Exportações de farelo de soja</t>
  </si>
  <si>
    <t>2.1.1. Exportações de soja em grão por destino</t>
  </si>
  <si>
    <t>1.3. Exportações de óleo de soja</t>
  </si>
  <si>
    <t>2.1.1.1. Exportações de soja em grão (em toneladas)</t>
  </si>
  <si>
    <t>3.1.1. Exportações de Soja em Grão por Porto</t>
  </si>
  <si>
    <t>1.4. Exportações de milho</t>
  </si>
  <si>
    <t>t</t>
  </si>
  <si>
    <t>Grão (2021)</t>
  </si>
  <si>
    <t>Farelo (2021)</t>
  </si>
  <si>
    <t>Óleo (2021)</t>
  </si>
  <si>
    <t>Milho (2021)</t>
  </si>
  <si>
    <t>Grão (2022)</t>
  </si>
  <si>
    <t>3.1.1.3. Exportações de soja em grão (em US$ 1.000)</t>
  </si>
  <si>
    <t>Farelo (2022)</t>
  </si>
  <si>
    <t>Óleo (2022)</t>
  </si>
  <si>
    <t>Milho (2022)</t>
  </si>
  <si>
    <t>2.1.1.3. Exportações de soja em grão (em US$ 1.000)</t>
  </si>
  <si>
    <t>3.1.2. Exportações de farelo de soja por porto</t>
  </si>
  <si>
    <t>3.1.2.1. Exportações  de farelo de soja (em toneladas)</t>
  </si>
  <si>
    <t>1.5.1. Exportações: Total Brasil x Complexo soja</t>
  </si>
  <si>
    <t>2.1.2. Exportações de farelo de soja por destino</t>
  </si>
  <si>
    <t>Total Brasil
(US$ 1.000)</t>
  </si>
  <si>
    <t>Complexo Soja
(US$ 1.000)</t>
  </si>
  <si>
    <t>Part. Complexo Soja sobre total do Brasil (%)</t>
  </si>
  <si>
    <t>2.1.2.1. Exportações de farelo de soja (em toneladas)</t>
  </si>
  <si>
    <t>1.5.2. Exportações: Total Brasil x Complexo soja + milho</t>
  </si>
  <si>
    <t>Brasil
(US$ 1.000)</t>
  </si>
  <si>
    <t>Complexo Soja e Milho
(US$ 1.000)</t>
  </si>
  <si>
    <t>3.1.2.3. Exportações de farelo de soja (em US$ 1.000)</t>
  </si>
  <si>
    <t>1.5.3. Exportações: Total Brasil x Complexo soja</t>
  </si>
  <si>
    <t>Ano</t>
  </si>
  <si>
    <t>jan-dez</t>
  </si>
  <si>
    <t>Brasil (US$ 1.000)</t>
  </si>
  <si>
    <t>Complexo Soja (US$ 1.000)</t>
  </si>
  <si>
    <t>Part.
(%)</t>
  </si>
  <si>
    <t>2.1.2.3. Exportações de farelo de soja (em US$ 1.000)</t>
  </si>
  <si>
    <t>1.5.4. Exportações: Total Brasil x Complexo soja + milho</t>
  </si>
  <si>
    <t>Complexo Soja e Milho (US$ 1.000)</t>
  </si>
  <si>
    <t>3.1.3. Exportações de Óleo de Soja por Porto</t>
  </si>
  <si>
    <t>3.1.3.1. Exportações de óleo de soja (em toneladas)</t>
  </si>
  <si>
    <t>2.1.3. Exportações de óleo de soja por destino</t>
  </si>
  <si>
    <t>2.1.3.1. Exportações de óleo de soja (em toneladas)</t>
  </si>
  <si>
    <t>Santos</t>
  </si>
  <si>
    <t>Itajaí</t>
  </si>
  <si>
    <t>3.1.3.3. Exportações de óleo de soja (em US$ 1.000)</t>
  </si>
  <si>
    <t>3.2. Exportações de Milho por Destino</t>
  </si>
  <si>
    <t>2.1.3.3. Exportações de óleo de soja (em US$ 1.000)</t>
  </si>
  <si>
    <t>Rio Grande</t>
  </si>
  <si>
    <t>2.2. Expotações de milho por destino</t>
  </si>
  <si>
    <t>3.2.1. Exportações de milho por porto</t>
  </si>
  <si>
    <t>3.2.1.1 Exportações de milho (em toneladas)</t>
  </si>
  <si>
    <t>2.2.1. Exportações de milho por destino</t>
  </si>
  <si>
    <t>2.2.1.1. Exportações de milho (em toneladas)</t>
  </si>
  <si>
    <t>3.2.1.3. Exportações de milho (em US$ 1.000)</t>
  </si>
  <si>
    <t>Demais Europa</t>
  </si>
  <si>
    <t>2.2.1.3. Exportações de milho (em US$ 1.000)</t>
  </si>
  <si>
    <t xml:space="preserve"> </t>
  </si>
  <si>
    <t>-</t>
  </si>
  <si>
    <t>Barcarena</t>
  </si>
  <si>
    <t>PA</t>
  </si>
  <si>
    <t>São Luís</t>
  </si>
  <si>
    <t>MA</t>
  </si>
  <si>
    <t>Santarém</t>
  </si>
  <si>
    <t>Manaus</t>
  </si>
  <si>
    <t>AM</t>
  </si>
  <si>
    <t>Salvador</t>
  </si>
  <si>
    <t>BA</t>
  </si>
  <si>
    <t>SP</t>
  </si>
  <si>
    <t>Paranaguá</t>
  </si>
  <si>
    <t>PR</t>
  </si>
  <si>
    <t>RS</t>
  </si>
  <si>
    <t>São Fco. do Sul</t>
  </si>
  <si>
    <t>SC</t>
  </si>
  <si>
    <t>Vitória</t>
  </si>
  <si>
    <t>ES</t>
  </si>
  <si>
    <t>Santana</t>
  </si>
  <si>
    <t>AP</t>
  </si>
  <si>
    <t>Imbituba</t>
  </si>
  <si>
    <t>Porto Velho</t>
  </si>
  <si>
    <t>RO</t>
  </si>
  <si>
    <t>Fortaleza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</si>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</sst>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6]mmmm/yyyy;@"/>
    <numFmt numFmtId="165" formatCode="[$-416]mmmm/yy;@"/>
    <numFmt numFmtId="166" formatCode="0.0%"/>
    <numFmt numFmtId="167" formatCode="yyyy"/>
    <numFmt numFmtId="168" formatCode="0.0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C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auto="1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3" applyFont="1" applyAlignment="1">
      <alignment vertical="center"/>
    </xf>
    <xf numFmtId="1" fontId="4" fillId="2" borderId="0" xfId="1" applyNumberFormat="1" applyFont="1" applyFill="1" applyAlignment="1">
      <alignment horizontal="left" vertical="center"/>
    </xf>
    <xf numFmtId="1" fontId="5" fillId="2" borderId="0" xfId="1" applyNumberFormat="1" applyFont="1" applyFill="1" applyAlignment="1">
      <alignment vertical="center"/>
    </xf>
    <xf numFmtId="1" fontId="6" fillId="2" borderId="0" xfId="1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3" fillId="0" borderId="0" xfId="3" applyNumberFormat="1" applyFont="1" applyAlignment="1">
      <alignment vertical="center"/>
    </xf>
    <xf numFmtId="165" fontId="6" fillId="2" borderId="0" xfId="0" applyNumberFormat="1" applyFont="1" applyFill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10" fillId="2" borderId="0" xfId="0" applyFont="1" applyFill="1" applyAlignment="1">
      <alignment vertical="center"/>
    </xf>
    <xf numFmtId="166" fontId="3" fillId="0" borderId="0" xfId="2" applyNumberFormat="1" applyFont="1" applyAlignment="1">
      <alignment vertical="center"/>
    </xf>
    <xf numFmtId="0" fontId="3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2" borderId="0" xfId="3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14" fontId="14" fillId="2" borderId="0" xfId="0" applyNumberFormat="1" applyFont="1" applyFill="1" applyAlignment="1">
      <alignment vertical="center"/>
    </xf>
    <xf numFmtId="167" fontId="12" fillId="3" borderId="2" xfId="3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3" fontId="15" fillId="0" borderId="10" xfId="3" applyNumberFormat="1" applyFont="1" applyBorder="1" applyAlignment="1">
      <alignment vertical="center"/>
    </xf>
    <xf numFmtId="9" fontId="15" fillId="0" borderId="10" xfId="2" applyFont="1" applyBorder="1" applyAlignment="1">
      <alignment vertical="center"/>
    </xf>
    <xf numFmtId="1" fontId="15" fillId="0" borderId="10" xfId="3" applyNumberFormat="1" applyFont="1" applyBorder="1" applyAlignment="1">
      <alignment horizontal="right" vertical="center"/>
    </xf>
    <xf numFmtId="9" fontId="15" fillId="0" borderId="11" xfId="2" applyFont="1" applyBorder="1" applyAlignment="1">
      <alignment vertical="center"/>
    </xf>
    <xf numFmtId="0" fontId="11" fillId="3" borderId="2" xfId="3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5" borderId="12" xfId="3" applyFont="1" applyFill="1" applyBorder="1" applyAlignment="1">
      <alignment horizontal="center" vertical="center"/>
    </xf>
    <xf numFmtId="3" fontId="15" fillId="5" borderId="0" xfId="3" applyNumberFormat="1" applyFont="1" applyFill="1" applyBorder="1" applyAlignment="1">
      <alignment vertical="center"/>
    </xf>
    <xf numFmtId="9" fontId="15" fillId="5" borderId="0" xfId="2" applyFont="1" applyFill="1" applyBorder="1" applyAlignment="1">
      <alignment horizontal="right" vertical="center"/>
    </xf>
    <xf numFmtId="1" fontId="15" fillId="5" borderId="0" xfId="3" applyNumberFormat="1" applyFont="1" applyFill="1" applyBorder="1" applyAlignment="1">
      <alignment horizontal="right" vertical="center"/>
    </xf>
    <xf numFmtId="9" fontId="15" fillId="5" borderId="7" xfId="2" applyFont="1" applyFill="1" applyBorder="1" applyAlignment="1">
      <alignment horizontal="right" vertical="center"/>
    </xf>
    <xf numFmtId="14" fontId="3" fillId="0" borderId="0" xfId="2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9" fontId="13" fillId="2" borderId="0" xfId="4" applyFont="1" applyFill="1" applyAlignment="1">
      <alignment vertical="center"/>
    </xf>
    <xf numFmtId="0" fontId="16" fillId="6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vertical="center"/>
    </xf>
    <xf numFmtId="9" fontId="16" fillId="6" borderId="5" xfId="2" applyFont="1" applyFill="1" applyBorder="1" applyAlignment="1">
      <alignment vertical="center"/>
    </xf>
    <xf numFmtId="9" fontId="16" fillId="6" borderId="6" xfId="2" applyFont="1" applyFill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3" fontId="15" fillId="0" borderId="0" xfId="3" applyNumberFormat="1" applyFont="1" applyBorder="1" applyAlignment="1">
      <alignment vertical="center"/>
    </xf>
    <xf numFmtId="9" fontId="15" fillId="0" borderId="0" xfId="2" applyFont="1" applyBorder="1" applyAlignment="1">
      <alignment horizontal="right" vertical="center"/>
    </xf>
    <xf numFmtId="1" fontId="15" fillId="0" borderId="0" xfId="3" applyNumberFormat="1" applyFont="1" applyBorder="1" applyAlignment="1">
      <alignment horizontal="right" vertical="center"/>
    </xf>
    <xf numFmtId="9" fontId="15" fillId="0" borderId="7" xfId="2" applyFont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vertical="center"/>
    </xf>
    <xf numFmtId="9" fontId="13" fillId="2" borderId="10" xfId="2" applyFont="1" applyFill="1" applyBorder="1" applyAlignment="1">
      <alignment vertical="center"/>
    </xf>
    <xf numFmtId="9" fontId="13" fillId="2" borderId="11" xfId="2" applyFont="1" applyFill="1" applyBorder="1" applyAlignment="1">
      <alignment vertical="center"/>
    </xf>
    <xf numFmtId="9" fontId="3" fillId="0" borderId="0" xfId="2" applyFont="1" applyAlignment="1">
      <alignment vertical="center"/>
    </xf>
    <xf numFmtId="0" fontId="3" fillId="5" borderId="12" xfId="0" applyFont="1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/>
    </xf>
    <xf numFmtId="3" fontId="13" fillId="5" borderId="0" xfId="0" applyNumberFormat="1" applyFont="1" applyFill="1" applyAlignment="1">
      <alignment vertical="center"/>
    </xf>
    <xf numFmtId="9" fontId="13" fillId="5" borderId="0" xfId="2" applyFont="1" applyFill="1" applyBorder="1" applyAlignment="1">
      <alignment vertical="center"/>
    </xf>
    <xf numFmtId="9" fontId="13" fillId="5" borderId="7" xfId="2" applyFont="1" applyFill="1" applyBorder="1" applyAlignment="1">
      <alignment vertical="center"/>
    </xf>
    <xf numFmtId="9" fontId="17" fillId="0" borderId="2" xfId="2" applyFont="1" applyBorder="1" applyAlignment="1">
      <alignment vertical="center"/>
    </xf>
    <xf numFmtId="0" fontId="3" fillId="2" borderId="12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9" fontId="13" fillId="2" borderId="0" xfId="2" applyFont="1" applyFill="1" applyBorder="1" applyAlignment="1">
      <alignment vertical="center"/>
    </xf>
    <xf numFmtId="9" fontId="13" fillId="2" borderId="7" xfId="2" applyFont="1" applyFill="1" applyBorder="1" applyAlignment="1">
      <alignment vertical="center"/>
    </xf>
    <xf numFmtId="0" fontId="3" fillId="2" borderId="0" xfId="3" applyFont="1" applyFill="1" applyAlignment="1">
      <alignment horizontal="left" vertical="center" indent="2"/>
    </xf>
    <xf numFmtId="9" fontId="13" fillId="2" borderId="0" xfId="4" applyFont="1" applyFill="1" applyAlignment="1">
      <alignment horizontal="right" vertical="center"/>
    </xf>
    <xf numFmtId="0" fontId="3" fillId="5" borderId="13" xfId="0" applyFont="1" applyFill="1" applyBorder="1" applyAlignment="1">
      <alignment horizontal="left" vertical="center" indent="1"/>
    </xf>
    <xf numFmtId="0" fontId="13" fillId="5" borderId="14" xfId="0" applyFont="1" applyFill="1" applyBorder="1" applyAlignment="1">
      <alignment horizontal="center" vertical="center"/>
    </xf>
    <xf numFmtId="3" fontId="13" fillId="5" borderId="14" xfId="0" applyNumberFormat="1" applyFont="1" applyFill="1" applyBorder="1" applyAlignment="1">
      <alignment vertical="center"/>
    </xf>
    <xf numFmtId="9" fontId="13" fillId="5" borderId="14" xfId="2" applyFont="1" applyFill="1" applyBorder="1" applyAlignment="1">
      <alignment vertical="center"/>
    </xf>
    <xf numFmtId="9" fontId="13" fillId="5" borderId="15" xfId="2" applyFont="1" applyFill="1" applyBorder="1" applyAlignment="1">
      <alignment vertical="center"/>
    </xf>
    <xf numFmtId="0" fontId="10" fillId="5" borderId="13" xfId="3" applyFont="1" applyFill="1" applyBorder="1" applyAlignment="1">
      <alignment horizontal="center" vertical="center"/>
    </xf>
    <xf numFmtId="3" fontId="15" fillId="5" borderId="14" xfId="3" applyNumberFormat="1" applyFont="1" applyFill="1" applyBorder="1" applyAlignment="1">
      <alignment vertical="center"/>
    </xf>
    <xf numFmtId="9" fontId="15" fillId="5" borderId="14" xfId="2" applyFont="1" applyFill="1" applyBorder="1" applyAlignment="1">
      <alignment horizontal="right" vertical="center"/>
    </xf>
    <xf numFmtId="1" fontId="15" fillId="5" borderId="14" xfId="3" applyNumberFormat="1" applyFont="1" applyFill="1" applyBorder="1" applyAlignment="1">
      <alignment horizontal="right" vertical="center"/>
    </xf>
    <xf numFmtId="9" fontId="15" fillId="5" borderId="15" xfId="2" applyFont="1" applyFill="1" applyBorder="1" applyAlignment="1">
      <alignment horizontal="right" vertical="center"/>
    </xf>
    <xf numFmtId="0" fontId="10" fillId="7" borderId="4" xfId="3" applyFont="1" applyFill="1" applyBorder="1" applyAlignment="1">
      <alignment horizontal="center" vertical="center"/>
    </xf>
    <xf numFmtId="3" fontId="10" fillId="7" borderId="5" xfId="3" applyNumberFormat="1" applyFont="1" applyFill="1" applyBorder="1" applyAlignment="1">
      <alignment vertical="center"/>
    </xf>
    <xf numFmtId="9" fontId="10" fillId="7" borderId="5" xfId="2" applyFont="1" applyFill="1" applyBorder="1" applyAlignment="1">
      <alignment horizontal="right" vertical="center"/>
    </xf>
    <xf numFmtId="2" fontId="18" fillId="2" borderId="0" xfId="1" applyNumberFormat="1" applyFont="1" applyFill="1" applyAlignment="1">
      <alignment vertical="center"/>
    </xf>
    <xf numFmtId="0" fontId="9" fillId="8" borderId="4" xfId="3" applyFont="1" applyFill="1" applyBorder="1" applyAlignment="1">
      <alignment vertical="center"/>
    </xf>
    <xf numFmtId="3" fontId="9" fillId="8" borderId="5" xfId="3" applyNumberFormat="1" applyFont="1" applyFill="1" applyBorder="1" applyAlignment="1">
      <alignment vertical="center"/>
    </xf>
    <xf numFmtId="9" fontId="9" fillId="8" borderId="5" xfId="4" applyFont="1" applyFill="1" applyBorder="1" applyAlignment="1">
      <alignment vertical="center"/>
    </xf>
    <xf numFmtId="9" fontId="9" fillId="8" borderId="6" xfId="4" applyFont="1" applyFill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9" fillId="8" borderId="4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3" fontId="9" fillId="8" borderId="5" xfId="0" applyNumberFormat="1" applyFont="1" applyFill="1" applyBorder="1" applyAlignment="1">
      <alignment vertical="center"/>
    </xf>
    <xf numFmtId="9" fontId="9" fillId="8" borderId="5" xfId="2" applyFont="1" applyFill="1" applyBorder="1" applyAlignment="1">
      <alignment vertical="center"/>
    </xf>
    <xf numFmtId="9" fontId="9" fillId="8" borderId="6" xfId="2" applyFont="1" applyFill="1" applyBorder="1" applyAlignment="1">
      <alignment vertical="center"/>
    </xf>
    <xf numFmtId="0" fontId="3" fillId="0" borderId="8" xfId="3" applyFont="1" applyBorder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4" fontId="20" fillId="2" borderId="0" xfId="0" applyNumberFormat="1" applyFont="1" applyFill="1" applyAlignment="1">
      <alignment horizontal="left" vertical="center"/>
    </xf>
    <xf numFmtId="166" fontId="15" fillId="5" borderId="14" xfId="2" applyNumberFormat="1" applyFont="1" applyFill="1" applyBorder="1" applyAlignment="1">
      <alignment horizontal="right" vertical="center"/>
    </xf>
    <xf numFmtId="0" fontId="8" fillId="0" borderId="0" xfId="0" applyFont="1"/>
    <xf numFmtId="2" fontId="18" fillId="2" borderId="13" xfId="1" applyNumberFormat="1" applyFont="1" applyFill="1" applyBorder="1" applyAlignment="1">
      <alignment vertical="center"/>
    </xf>
    <xf numFmtId="9" fontId="3" fillId="2" borderId="0" xfId="2" applyFont="1" applyFill="1" applyAlignment="1">
      <alignment vertical="center"/>
    </xf>
    <xf numFmtId="0" fontId="3" fillId="0" borderId="15" xfId="3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0" fontId="11" fillId="4" borderId="6" xfId="3" applyFont="1" applyFill="1" applyBorder="1" applyAlignment="1">
      <alignment horizontal="center" vertical="center"/>
    </xf>
    <xf numFmtId="3" fontId="16" fillId="6" borderId="6" xfId="0" applyNumberFormat="1" applyFont="1" applyFill="1" applyBorder="1" applyAlignment="1">
      <alignment vertical="center"/>
    </xf>
    <xf numFmtId="3" fontId="13" fillId="2" borderId="11" xfId="0" applyNumberFormat="1" applyFont="1" applyFill="1" applyBorder="1" applyAlignment="1">
      <alignment vertical="center"/>
    </xf>
    <xf numFmtId="3" fontId="13" fillId="5" borderId="7" xfId="0" applyNumberFormat="1" applyFont="1" applyFill="1" applyBorder="1" applyAlignment="1">
      <alignment vertical="center"/>
    </xf>
    <xf numFmtId="3" fontId="13" fillId="2" borderId="7" xfId="0" applyNumberFormat="1" applyFont="1" applyFill="1" applyBorder="1" applyAlignment="1">
      <alignment vertical="center"/>
    </xf>
    <xf numFmtId="3" fontId="13" fillId="5" borderId="15" xfId="0" applyNumberFormat="1" applyFont="1" applyFill="1" applyBorder="1" applyAlignment="1">
      <alignment vertical="center"/>
    </xf>
    <xf numFmtId="0" fontId="9" fillId="8" borderId="4" xfId="3" applyFont="1" applyFill="1" applyBorder="1" applyAlignment="1">
      <alignment horizontal="left" vertical="center"/>
    </xf>
    <xf numFmtId="3" fontId="9" fillId="8" borderId="6" xfId="3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9" fontId="9" fillId="2" borderId="0" xfId="2" applyFont="1" applyFill="1" applyAlignment="1">
      <alignment vertical="center"/>
    </xf>
    <xf numFmtId="3" fontId="9" fillId="8" borderId="6" xfId="0" applyNumberFormat="1" applyFont="1" applyFill="1" applyBorder="1" applyAlignment="1">
      <alignment vertical="center"/>
    </xf>
    <xf numFmtId="2" fontId="18" fillId="2" borderId="0" xfId="1" applyNumberFormat="1" applyFont="1" applyFill="1" applyAlignment="1">
      <alignment horizontal="left" vertical="center"/>
    </xf>
    <xf numFmtId="2" fontId="19" fillId="2" borderId="0" xfId="1" applyNumberFormat="1" applyFont="1" applyFill="1" applyAlignment="1">
      <alignment horizontal="left" vertical="center"/>
    </xf>
    <xf numFmtId="0" fontId="3" fillId="5" borderId="9" xfId="0" applyFont="1" applyFill="1" applyBorder="1" applyAlignment="1">
      <alignment horizontal="left" vertical="center" indent="1"/>
    </xf>
    <xf numFmtId="9" fontId="13" fillId="2" borderId="7" xfId="2" applyFont="1" applyFill="1" applyBorder="1" applyAlignment="1">
      <alignment horizontal="right" vertical="center"/>
    </xf>
    <xf numFmtId="9" fontId="13" fillId="5" borderId="15" xfId="2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9" fontId="3" fillId="2" borderId="0" xfId="4" applyFont="1" applyFill="1" applyAlignment="1">
      <alignment horizontal="right" vertical="center"/>
    </xf>
    <xf numFmtId="3" fontId="3" fillId="0" borderId="0" xfId="3" applyNumberFormat="1" applyFont="1" applyAlignment="1">
      <alignment vertical="center"/>
    </xf>
    <xf numFmtId="9" fontId="13" fillId="5" borderId="7" xfId="2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3" fillId="0" borderId="7" xfId="0" applyNumberFormat="1" applyFont="1" applyBorder="1" applyAlignment="1">
      <alignment vertical="center"/>
    </xf>
    <xf numFmtId="2" fontId="19" fillId="2" borderId="0" xfId="0" applyNumberFormat="1" applyFont="1" applyFill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2" fontId="21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167" fontId="11" fillId="3" borderId="2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3" fontId="3" fillId="0" borderId="10" xfId="3" applyNumberFormat="1" applyFont="1" applyBorder="1" applyAlignment="1">
      <alignment vertical="center"/>
    </xf>
    <xf numFmtId="168" fontId="3" fillId="0" borderId="10" xfId="3" applyNumberFormat="1" applyFont="1" applyBorder="1" applyAlignment="1">
      <alignment vertical="center"/>
    </xf>
    <xf numFmtId="168" fontId="3" fillId="0" borderId="11" xfId="3" applyNumberFormat="1" applyFont="1" applyBorder="1" applyAlignment="1">
      <alignment vertical="center"/>
    </xf>
    <xf numFmtId="0" fontId="9" fillId="5" borderId="12" xfId="3" applyFont="1" applyFill="1" applyBorder="1" applyAlignment="1">
      <alignment horizontal="center" vertical="center"/>
    </xf>
    <xf numFmtId="3" fontId="3" fillId="5" borderId="0" xfId="3" applyNumberFormat="1" applyFont="1" applyFill="1" applyBorder="1" applyAlignment="1">
      <alignment vertical="center"/>
    </xf>
    <xf numFmtId="168" fontId="3" fillId="5" borderId="0" xfId="3" applyNumberFormat="1" applyFont="1" applyFill="1" applyBorder="1" applyAlignment="1">
      <alignment vertical="center"/>
    </xf>
    <xf numFmtId="168" fontId="3" fillId="5" borderId="7" xfId="3" applyNumberFormat="1" applyFont="1" applyFill="1" applyBorder="1" applyAlignment="1">
      <alignment vertical="center"/>
    </xf>
    <xf numFmtId="0" fontId="9" fillId="0" borderId="12" xfId="3" applyFont="1" applyBorder="1" applyAlignment="1">
      <alignment horizontal="center" vertical="center"/>
    </xf>
    <xf numFmtId="3" fontId="3" fillId="0" borderId="0" xfId="3" applyNumberFormat="1" applyFont="1" applyBorder="1" applyAlignment="1">
      <alignment vertical="center"/>
    </xf>
    <xf numFmtId="168" fontId="3" fillId="0" borderId="0" xfId="3" applyNumberFormat="1" applyFont="1" applyBorder="1" applyAlignment="1">
      <alignment vertical="center"/>
    </xf>
    <xf numFmtId="168" fontId="3" fillId="0" borderId="7" xfId="3" applyNumberFormat="1" applyFont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13" fillId="9" borderId="12" xfId="0" applyFont="1" applyFill="1" applyBorder="1" applyAlignment="1">
      <alignment horizontal="left" vertical="center" indent="1"/>
    </xf>
    <xf numFmtId="0" fontId="9" fillId="5" borderId="13" xfId="3" applyFont="1" applyFill="1" applyBorder="1" applyAlignment="1">
      <alignment horizontal="center" vertical="center"/>
    </xf>
    <xf numFmtId="3" fontId="3" fillId="5" borderId="14" xfId="3" applyNumberFormat="1" applyFont="1" applyFill="1" applyBorder="1" applyAlignment="1">
      <alignment vertical="center"/>
    </xf>
    <xf numFmtId="168" fontId="3" fillId="5" borderId="14" xfId="3" applyNumberFormat="1" applyFont="1" applyFill="1" applyBorder="1" applyAlignment="1">
      <alignment vertical="center"/>
    </xf>
    <xf numFmtId="168" fontId="3" fillId="5" borderId="15" xfId="3" applyNumberFormat="1" applyFont="1" applyFill="1" applyBorder="1" applyAlignment="1">
      <alignment vertical="center"/>
    </xf>
    <xf numFmtId="0" fontId="9" fillId="7" borderId="13" xfId="3" applyFont="1" applyFill="1" applyBorder="1" applyAlignment="1">
      <alignment horizontal="center" vertical="center"/>
    </xf>
    <xf numFmtId="3" fontId="9" fillId="7" borderId="14" xfId="3" applyNumberFormat="1" applyFont="1" applyFill="1" applyBorder="1" applyAlignment="1">
      <alignment vertical="center"/>
    </xf>
    <xf numFmtId="169" fontId="9" fillId="7" borderId="14" xfId="3" applyNumberFormat="1" applyFont="1" applyFill="1" applyBorder="1" applyAlignment="1">
      <alignment vertical="center"/>
    </xf>
    <xf numFmtId="169" fontId="9" fillId="7" borderId="15" xfId="3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13" fillId="2" borderId="14" xfId="0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vertical="center"/>
    </xf>
    <xf numFmtId="9" fontId="13" fillId="2" borderId="14" xfId="2" applyFont="1" applyFill="1" applyBorder="1" applyAlignment="1">
      <alignment vertical="center"/>
    </xf>
    <xf numFmtId="9" fontId="13" fillId="2" borderId="15" xfId="2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167" fontId="9" fillId="5" borderId="9" xfId="3" applyNumberFormat="1" applyFont="1" applyFill="1" applyBorder="1" applyAlignment="1">
      <alignment horizontal="center" vertical="center"/>
    </xf>
    <xf numFmtId="3" fontId="3" fillId="5" borderId="10" xfId="3" applyNumberFormat="1" applyFont="1" applyFill="1" applyBorder="1" applyAlignment="1">
      <alignment vertical="center"/>
    </xf>
    <xf numFmtId="168" fontId="3" fillId="5" borderId="10" xfId="3" applyNumberFormat="1" applyFont="1" applyFill="1" applyBorder="1" applyAlignment="1">
      <alignment vertical="center"/>
    </xf>
    <xf numFmtId="168" fontId="3" fillId="5" borderId="11" xfId="3" applyNumberFormat="1" applyFont="1" applyFill="1" applyBorder="1" applyAlignment="1">
      <alignment vertical="center"/>
    </xf>
    <xf numFmtId="167" fontId="9" fillId="0" borderId="12" xfId="3" applyNumberFormat="1" applyFont="1" applyBorder="1" applyAlignment="1">
      <alignment horizontal="center" vertical="center"/>
    </xf>
    <xf numFmtId="167" fontId="9" fillId="5" borderId="12" xfId="3" applyNumberFormat="1" applyFont="1" applyFill="1" applyBorder="1" applyAlignment="1">
      <alignment horizontal="center" vertical="center"/>
    </xf>
    <xf numFmtId="10" fontId="13" fillId="2" borderId="0" xfId="4" applyNumberFormat="1" applyFont="1" applyFill="1" applyAlignment="1">
      <alignment vertical="center"/>
    </xf>
    <xf numFmtId="167" fontId="9" fillId="0" borderId="13" xfId="3" applyNumberFormat="1" applyFont="1" applyBorder="1" applyAlignment="1">
      <alignment horizontal="center" vertical="center"/>
    </xf>
    <xf numFmtId="3" fontId="3" fillId="0" borderId="14" xfId="3" applyNumberFormat="1" applyFont="1" applyBorder="1" applyAlignment="1">
      <alignment vertical="center"/>
    </xf>
    <xf numFmtId="168" fontId="3" fillId="0" borderId="14" xfId="3" applyNumberFormat="1" applyFont="1" applyBorder="1" applyAlignment="1">
      <alignment vertical="center"/>
    </xf>
    <xf numFmtId="168" fontId="3" fillId="0" borderId="15" xfId="3" applyNumberFormat="1" applyFont="1" applyBorder="1" applyAlignment="1">
      <alignment vertical="center"/>
    </xf>
    <xf numFmtId="3" fontId="13" fillId="2" borderId="15" xfId="0" applyNumberFormat="1" applyFont="1" applyFill="1" applyBorder="1" applyAlignment="1">
      <alignment vertical="center"/>
    </xf>
    <xf numFmtId="10" fontId="3" fillId="0" borderId="0" xfId="2" applyNumberFormat="1" applyFont="1" applyAlignment="1">
      <alignment vertical="center"/>
    </xf>
    <xf numFmtId="0" fontId="17" fillId="0" borderId="0" xfId="3" applyFont="1" applyAlignment="1">
      <alignment vertical="center"/>
    </xf>
    <xf numFmtId="0" fontId="8" fillId="9" borderId="12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2" fontId="19" fillId="2" borderId="0" xfId="1" applyNumberFormat="1" applyFont="1" applyFill="1" applyAlignment="1">
      <alignment vertical="center"/>
    </xf>
    <xf numFmtId="0" fontId="8" fillId="2" borderId="16" xfId="0" applyFont="1" applyFill="1" applyBorder="1" applyAlignment="1">
      <alignment vertical="center"/>
    </xf>
    <xf numFmtId="167" fontId="8" fillId="2" borderId="0" xfId="0" applyNumberFormat="1" applyFont="1" applyFill="1" applyAlignment="1">
      <alignment vertical="center"/>
    </xf>
    <xf numFmtId="3" fontId="9" fillId="6" borderId="5" xfId="0" applyNumberFormat="1" applyFont="1" applyFill="1" applyBorder="1" applyAlignment="1">
      <alignment vertical="center"/>
    </xf>
    <xf numFmtId="3" fontId="3" fillId="2" borderId="0" xfId="3" applyNumberFormat="1" applyFont="1" applyFill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 indent="2"/>
    </xf>
    <xf numFmtId="2" fontId="19" fillId="0" borderId="0" xfId="3" applyNumberFormat="1" applyFont="1" applyAlignment="1">
      <alignment vertical="center"/>
    </xf>
    <xf numFmtId="0" fontId="8" fillId="9" borderId="0" xfId="0" applyFont="1" applyFill="1" applyAlignment="1">
      <alignment horizontal="left" vertical="center"/>
    </xf>
    <xf numFmtId="2" fontId="3" fillId="0" borderId="0" xfId="3" applyNumberFormat="1" applyFont="1" applyAlignment="1">
      <alignment vertical="center"/>
    </xf>
    <xf numFmtId="9" fontId="13" fillId="2" borderId="7" xfId="2" applyFont="1" applyFill="1" applyBorder="1" applyAlignment="1">
      <alignment horizontal="right"/>
    </xf>
    <xf numFmtId="9" fontId="13" fillId="2" borderId="11" xfId="2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indent="1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2" fillId="3" borderId="6" xfId="3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67" fontId="11" fillId="3" borderId="4" xfId="3" applyNumberFormat="1" applyFont="1" applyFill="1" applyBorder="1" applyAlignment="1">
      <alignment horizontal="center" vertical="center"/>
    </xf>
    <xf numFmtId="167" fontId="11" fillId="3" borderId="6" xfId="3" applyNumberFormat="1" applyFont="1" applyFill="1" applyBorder="1" applyAlignment="1">
      <alignment horizontal="center" vertical="center"/>
    </xf>
    <xf numFmtId="167" fontId="11" fillId="4" borderId="4" xfId="3" applyNumberFormat="1" applyFont="1" applyFill="1" applyBorder="1" applyAlignment="1">
      <alignment horizontal="center" vertical="center"/>
    </xf>
    <xf numFmtId="167" fontId="11" fillId="4" borderId="6" xfId="3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2" fillId="3" borderId="9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/>
    </xf>
    <xf numFmtId="167" fontId="11" fillId="3" borderId="3" xfId="0" applyNumberFormat="1" applyFont="1" applyFill="1" applyBorder="1" applyAlignment="1">
      <alignment horizontal="center" vertical="center" wrapText="1"/>
    </xf>
    <xf numFmtId="167" fontId="11" fillId="3" borderId="17" xfId="0" applyNumberFormat="1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0" fontId="11" fillId="3" borderId="15" xfId="3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0" fontId="11" fillId="3" borderId="18" xfId="3" applyFont="1" applyFill="1" applyBorder="1" applyAlignment="1">
      <alignment horizontal="center" vertical="center" wrapText="1"/>
    </xf>
    <xf numFmtId="0" fontId="11" fillId="3" borderId="19" xfId="3" applyFont="1" applyFill="1" applyBorder="1" applyAlignment="1">
      <alignment horizontal="center" vertical="center" wrapText="1"/>
    </xf>
    <xf numFmtId="0" fontId="11" fillId="3" borderId="20" xfId="3" applyFont="1" applyFill="1" applyBorder="1" applyAlignment="1">
      <alignment horizontal="center" vertical="center" wrapText="1"/>
    </xf>
    <xf numFmtId="167" fontId="11" fillId="3" borderId="18" xfId="3" applyNumberFormat="1" applyFont="1" applyFill="1" applyBorder="1" applyAlignment="1">
      <alignment horizontal="center" vertical="center" wrapText="1"/>
    </xf>
    <xf numFmtId="167" fontId="11" fillId="3" borderId="19" xfId="3" applyNumberFormat="1" applyFont="1" applyFill="1" applyBorder="1" applyAlignment="1">
      <alignment horizontal="center" vertical="center" wrapText="1"/>
    </xf>
    <xf numFmtId="167" fontId="11" fillId="3" borderId="20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3" xr:uid="{7EC5D396-C3C9-406B-8EDB-D7E2B95ABFEA}"/>
    <cellStyle name="Porcentagem" xfId="2" builtinId="5"/>
    <cellStyle name="Porcentagem 2" xfId="4" xr:uid="{5FE45CC5-A5F8-44F1-94DC-94922F62CB42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6E-4752-AB18-E161EB313C66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6E-4752-AB18-E161EB313C66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A6E-4752-AB18-E161EB313C66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A6E-4752-AB18-E161EB313C66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A6E-4752-AB18-E161EB313C66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A6E-4752-AB18-E161EB313C66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BA6E-4752-AB18-E161EB313C66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BA6E-4752-AB18-E161EB313C66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BA6E-4752-AB18-E161EB313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598120"/>
        <c:axId val="425598504"/>
      </c:barChart>
      <c:catAx>
        <c:axId val="425598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598504"/>
        <c:crosses val="autoZero"/>
        <c:auto val="1"/>
        <c:lblAlgn val="ctr"/>
        <c:lblOffset val="100"/>
        <c:noMultiLvlLbl val="0"/>
      </c:catAx>
      <c:valAx>
        <c:axId val="425598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598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EED-468A-9C3C-FEEDF3A9A08A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EED-468A-9C3C-FEEDF3A9A08A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EED-468A-9C3C-FEEDF3A9A08A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EED-468A-9C3C-FEEDF3A9A08A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EED-468A-9C3C-FEEDF3A9A08A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EED-468A-9C3C-FEEDF3A9A08A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BEED-468A-9C3C-FEEDF3A9A08A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BEED-468A-9C3C-FEEDF3A9A08A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BEED-468A-9C3C-FEEDF3A9A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08208"/>
        <c:axId val="426612128"/>
      </c:barChart>
      <c:catAx>
        <c:axId val="42660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6612128"/>
        <c:crosses val="autoZero"/>
        <c:auto val="1"/>
        <c:lblAlgn val="ctr"/>
        <c:lblOffset val="100"/>
        <c:noMultiLvlLbl val="0"/>
      </c:catAx>
      <c:valAx>
        <c:axId val="426612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6608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Preço médio das exportações do Complexo Soja e do Milho (US$/ton)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Rel_Exp2022!$D$84</c:f>
              <c:strCache>
                <c:ptCount val="1"/>
                <c:pt idx="0">
                  <c:v>Grão (2021)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Rel_Exp2022!$I$12:$I$23</c:f>
              <c:numCache>
                <c:formatCode>#,##0</c:formatCode>
                <c:ptCount val="12"/>
                <c:pt idx="0">
                  <c:v>470.05422342718737</c:v>
                </c:pt>
                <c:pt idx="1">
                  <c:v>391.58509475541672</c:v>
                </c:pt>
                <c:pt idx="2">
                  <c:v>397.54073276951357</c:v>
                </c:pt>
                <c:pt idx="3">
                  <c:v>413.62471351117256</c:v>
                </c:pt>
                <c:pt idx="4">
                  <c:v>448.20100957901883</c:v>
                </c:pt>
                <c:pt idx="5">
                  <c:v>467.53468768796768</c:v>
                </c:pt>
                <c:pt idx="6">
                  <c:v>459.48582048532148</c:v>
                </c:pt>
                <c:pt idx="7">
                  <c:v>484.62615092348557</c:v>
                </c:pt>
                <c:pt idx="8">
                  <c:v>509.30185402100687</c:v>
                </c:pt>
                <c:pt idx="9">
                  <c:v>522.13744592418482</c:v>
                </c:pt>
                <c:pt idx="10">
                  <c:v>510.65107843039527</c:v>
                </c:pt>
                <c:pt idx="11">
                  <c:v>501.09005591865906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81-4BFC-968A-DD762D1A9FAE}"/>
            </c:ext>
          </c:extLst>
        </c:ser>
        <c:ser>
          <c:idx val="1"/>
          <c:order val="1"/>
          <c:tx>
            <c:strRef>
              <c:f>Rel_Exp2022!$D$85</c:f>
              <c:strCache>
                <c:ptCount val="1"/>
                <c:pt idx="0">
                  <c:v>Farelo (2021)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Rel_Exp2022!$I$30:$I$41</c:f>
              <c:numCache>
                <c:formatCode>#,##0</c:formatCode>
                <c:ptCount val="12"/>
                <c:pt idx="0">
                  <c:v>438.63623604023081</c:v>
                </c:pt>
                <c:pt idx="1">
                  <c:v>447.73991788519453</c:v>
                </c:pt>
                <c:pt idx="2">
                  <c:v>436.49701327927284</c:v>
                </c:pt>
                <c:pt idx="3">
                  <c:v>453.16866302394936</c:v>
                </c:pt>
                <c:pt idx="4">
                  <c:v>421.21655921640161</c:v>
                </c:pt>
                <c:pt idx="5">
                  <c:v>427.92122882496284</c:v>
                </c:pt>
                <c:pt idx="6">
                  <c:v>438.6213003618023</c:v>
                </c:pt>
                <c:pt idx="7">
                  <c:v>421.41115542796007</c:v>
                </c:pt>
                <c:pt idx="8">
                  <c:v>433.00559392075775</c:v>
                </c:pt>
                <c:pt idx="9">
                  <c:v>415.54005358026575</c:v>
                </c:pt>
                <c:pt idx="10">
                  <c:v>409.64810459693376</c:v>
                </c:pt>
                <c:pt idx="11">
                  <c:v>406.04612883002903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1-4BFC-968A-DD762D1A9FAE}"/>
            </c:ext>
          </c:extLst>
        </c:ser>
        <c:ser>
          <c:idx val="2"/>
          <c:order val="2"/>
          <c:tx>
            <c:strRef>
              <c:f>Rel_Exp2022!$D$86</c:f>
              <c:strCache>
                <c:ptCount val="1"/>
                <c:pt idx="0">
                  <c:v>Óleo (2021)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5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Rel_Exp2022!$I$48:$I$59</c:f>
              <c:numCache>
                <c:formatCode>#,##0</c:formatCode>
                <c:ptCount val="12"/>
                <c:pt idx="0">
                  <c:v>1322.1128113962513</c:v>
                </c:pt>
                <c:pt idx="1">
                  <c:v>1038.2944350056421</c:v>
                </c:pt>
                <c:pt idx="2">
                  <c:v>995.845757129802</c:v>
                </c:pt>
                <c:pt idx="3">
                  <c:v>1097.520358195414</c:v>
                </c:pt>
                <c:pt idx="4">
                  <c:v>1215.4138678145232</c:v>
                </c:pt>
                <c:pt idx="5">
                  <c:v>1235.7356609128667</c:v>
                </c:pt>
                <c:pt idx="6">
                  <c:v>1224.4264545495143</c:v>
                </c:pt>
                <c:pt idx="7">
                  <c:v>1222.7828782980755</c:v>
                </c:pt>
                <c:pt idx="8">
                  <c:v>1237.6139706701874</c:v>
                </c:pt>
                <c:pt idx="9">
                  <c:v>1315.3430316215231</c:v>
                </c:pt>
                <c:pt idx="10">
                  <c:v>1387.2405586926238</c:v>
                </c:pt>
                <c:pt idx="11">
                  <c:v>1364.4623588193319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1-4BFC-968A-DD762D1A9FAE}"/>
            </c:ext>
          </c:extLst>
        </c:ser>
        <c:ser>
          <c:idx val="3"/>
          <c:order val="3"/>
          <c:tx>
            <c:strRef>
              <c:f>Rel_Exp2022!$D$88</c:f>
              <c:strCache>
                <c:ptCount val="1"/>
                <c:pt idx="0">
                  <c:v>Grão (2022)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Rel_Exp2022!$J$12:$J$19</c:f>
              <c:numCache>
                <c:formatCode>0</c:formatCode>
                <c:ptCount val="8"/>
                <c:pt idx="0">
                  <c:v>506.09051480749093</c:v>
                </c:pt>
                <c:pt idx="1">
                  <c:v>499.89354910846731</c:v>
                </c:pt>
                <c:pt idx="2">
                  <c:v>529.54964624752051</c:v>
                </c:pt>
                <c:pt idx="3">
                  <c:v>588.47926579032332</c:v>
                </c:pt>
                <c:pt idx="4">
                  <c:v>621.13291753120416</c:v>
                </c:pt>
                <c:pt idx="5">
                  <c:v>630.22273286333882</c:v>
                </c:pt>
                <c:pt idx="6">
                  <c:v>628.15432268935945</c:v>
                </c:pt>
                <c:pt idx="7">
                  <c:v>623.10400400940716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81-4BFC-968A-DD762D1A9FAE}"/>
            </c:ext>
          </c:extLst>
        </c:ser>
        <c:ser>
          <c:idx val="4"/>
          <c:order val="4"/>
          <c:tx>
            <c:strRef>
              <c:f>Rel_Exp2022!$D$89</c:f>
              <c:strCache>
                <c:ptCount val="1"/>
                <c:pt idx="0">
                  <c:v>Farelo (2022)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Rel_Exp2022!$J$30:$J$37</c:f>
              <c:numCache>
                <c:formatCode>0</c:formatCode>
                <c:ptCount val="8"/>
                <c:pt idx="0">
                  <c:v>436.61829769185641</c:v>
                </c:pt>
                <c:pt idx="1">
                  <c:v>441.19363562170241</c:v>
                </c:pt>
                <c:pt idx="2">
                  <c:v>492.31504494469777</c:v>
                </c:pt>
                <c:pt idx="3">
                  <c:v>542.57922892559759</c:v>
                </c:pt>
                <c:pt idx="4">
                  <c:v>555.38820332614523</c:v>
                </c:pt>
                <c:pt idx="5">
                  <c:v>527.15356504724866</c:v>
                </c:pt>
                <c:pt idx="6">
                  <c:v>487.09821133219714</c:v>
                </c:pt>
                <c:pt idx="7">
                  <c:v>515.70497567091672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81-4BFC-968A-DD762D1A9FAE}"/>
            </c:ext>
          </c:extLst>
        </c:ser>
        <c:ser>
          <c:idx val="5"/>
          <c:order val="5"/>
          <c:tx>
            <c:strRef>
              <c:f>Rel_Exp2022!$D$90</c:f>
              <c:strCache>
                <c:ptCount val="1"/>
                <c:pt idx="0">
                  <c:v>Óleo (2022)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Rel_Exp2022!$J$48:$J$55</c:f>
              <c:numCache>
                <c:formatCode>0</c:formatCode>
                <c:ptCount val="8"/>
                <c:pt idx="0">
                  <c:v>1373.3288788736627</c:v>
                </c:pt>
                <c:pt idx="1">
                  <c:v>1436.7352077736848</c:v>
                </c:pt>
                <c:pt idx="2">
                  <c:v>1516.1285195914704</c:v>
                </c:pt>
                <c:pt idx="3">
                  <c:v>1612.2585604099663</c:v>
                </c:pt>
                <c:pt idx="4">
                  <c:v>1765.8990552543594</c:v>
                </c:pt>
                <c:pt idx="5">
                  <c:v>1736.7115571832871</c:v>
                </c:pt>
                <c:pt idx="6">
                  <c:v>1636.4134102239755</c:v>
                </c:pt>
                <c:pt idx="7">
                  <c:v>1421.7863124021344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81-4BFC-968A-DD762D1A9FAE}"/>
            </c:ext>
          </c:extLst>
        </c:ser>
        <c:ser>
          <c:idx val="6"/>
          <c:order val="6"/>
          <c:tx>
            <c:strRef>
              <c:f>Rel_Exp2022!$D$87</c:f>
              <c:strCache>
                <c:ptCount val="1"/>
                <c:pt idx="0">
                  <c:v>Milho (2021)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5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Rel_Exp2022!$I$66:$I$77</c:f>
              <c:numCache>
                <c:formatCode>#,##0</c:formatCode>
                <c:ptCount val="12"/>
                <c:pt idx="0">
                  <c:v>195.77711278699635</c:v>
                </c:pt>
                <c:pt idx="1">
                  <c:v>217.89749441234628</c:v>
                </c:pt>
                <c:pt idx="2">
                  <c:v>254.31420862647161</c:v>
                </c:pt>
                <c:pt idx="3">
                  <c:v>243.27094795822822</c:v>
                </c:pt>
                <c:pt idx="4">
                  <c:v>295.50549609228244</c:v>
                </c:pt>
                <c:pt idx="5">
                  <c:v>238.9310534695683</c:v>
                </c:pt>
                <c:pt idx="6">
                  <c:v>202.27103707069818</c:v>
                </c:pt>
                <c:pt idx="7">
                  <c:v>192.06331185207966</c:v>
                </c:pt>
                <c:pt idx="8">
                  <c:v>187.40446549291369</c:v>
                </c:pt>
                <c:pt idx="9">
                  <c:v>211.43962963928655</c:v>
                </c:pt>
                <c:pt idx="10">
                  <c:v>214.68983953107715</c:v>
                </c:pt>
                <c:pt idx="11">
                  <c:v>236.4611530168134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81-4BFC-968A-DD762D1A9FAE}"/>
            </c:ext>
          </c:extLst>
        </c:ser>
        <c:ser>
          <c:idx val="7"/>
          <c:order val="7"/>
          <c:tx>
            <c:strRef>
              <c:f>Rel_Exp2022!$D$91</c:f>
              <c:strCache>
                <c:ptCount val="1"/>
                <c:pt idx="0">
                  <c:v>Milho (2022)</c:v>
                </c:pt>
              </c:strCache>
            </c:strRef>
          </c:tx>
          <c:spPr>
            <a:ln>
              <a:solidFill>
                <a:srgbClr val="FDD07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Rel_Exp2022!$J$66:$J$73</c:f>
              <c:numCache>
                <c:formatCode>0</c:formatCode>
                <c:ptCount val="8"/>
                <c:pt idx="0">
                  <c:v>245.15478845301212</c:v>
                </c:pt>
                <c:pt idx="1">
                  <c:v>267.88298709608904</c:v>
                </c:pt>
                <c:pt idx="2">
                  <c:v>432.93774169461341</c:v>
                </c:pt>
                <c:pt idx="3">
                  <c:v>334.88709986438192</c:v>
                </c:pt>
                <c:pt idx="4">
                  <c:v>343.66446101317189</c:v>
                </c:pt>
                <c:pt idx="5">
                  <c:v>316.147670345959</c:v>
                </c:pt>
                <c:pt idx="6">
                  <c:v>278.18902822495215</c:v>
                </c:pt>
                <c:pt idx="7">
                  <c:v>273.02204414213116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81-4BFC-968A-DD762D1A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608600"/>
        <c:axId val="426610560"/>
      </c:lineChart>
      <c:catAx>
        <c:axId val="426608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610560"/>
        <c:crosses val="autoZero"/>
        <c:auto val="1"/>
        <c:lblAlgn val="ctr"/>
        <c:lblOffset val="100"/>
        <c:noMultiLvlLbl val="0"/>
      </c:catAx>
      <c:valAx>
        <c:axId val="426610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6608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Rel_Exp2022!$R$262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Rel_Exp2022!$O$264:$O$269</c:f>
              <c:strCache>
                <c:ptCount val="6"/>
                <c:pt idx="0">
                  <c:v>Ásia (exceto China)</c:v>
                </c:pt>
                <c:pt idx="1">
                  <c:v>África</c:v>
                </c:pt>
                <c:pt idx="2">
                  <c:v>Oriente Médio</c:v>
                </c:pt>
                <c:pt idx="3">
                  <c:v>União Europeia</c:v>
                </c:pt>
                <c:pt idx="4">
                  <c:v>Américas</c:v>
                </c:pt>
                <c:pt idx="5">
                  <c:v>Outros Destinos</c:v>
                </c:pt>
              </c:strCache>
            </c:strRef>
          </c:cat>
          <c:val>
            <c:numRef>
              <c:f>Rel_Exp2022!$R$264:$R$269</c:f>
              <c:numCache>
                <c:formatCode>#,##0</c:formatCode>
                <c:ptCount val="6"/>
                <c:pt idx="0">
                  <c:v>917124.41</c:v>
                </c:pt>
                <c:pt idx="1">
                  <c:v>1534732.737</c:v>
                </c:pt>
                <c:pt idx="2">
                  <c:v>753435.95299999998</c:v>
                </c:pt>
                <c:pt idx="3">
                  <c:v>1000651.824</c:v>
                </c:pt>
                <c:pt idx="4">
                  <c:v>655713.23499999999</c:v>
                </c:pt>
                <c:pt idx="5">
                  <c:v>133746.81599999999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C-4CE1-90FC-EA12F1BF0E8F}"/>
            </c:ext>
          </c:extLst>
        </c:ser>
        <c:ser>
          <c:idx val="1"/>
          <c:order val="1"/>
          <c:tx>
            <c:strRef>
              <c:f>Rel_Exp2022!$P$262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Rel_Exp2022!$O$264:$O$269</c:f>
              <c:strCache>
                <c:ptCount val="6"/>
                <c:pt idx="0">
                  <c:v>Ásia (exceto China)</c:v>
                </c:pt>
                <c:pt idx="1">
                  <c:v>África</c:v>
                </c:pt>
                <c:pt idx="2">
                  <c:v>Oriente Médio</c:v>
                </c:pt>
                <c:pt idx="3">
                  <c:v>União Europeia</c:v>
                </c:pt>
                <c:pt idx="4">
                  <c:v>Américas</c:v>
                </c:pt>
                <c:pt idx="5">
                  <c:v>Outros Destinos</c:v>
                </c:pt>
              </c:strCache>
            </c:strRef>
          </c:cat>
          <c:val>
            <c:numRef>
              <c:f>Rel_Exp2022!$P$264:$P$269</c:f>
              <c:numCache>
                <c:formatCode>#,##0</c:formatCode>
                <c:ptCount val="6"/>
                <c:pt idx="0">
                  <c:v>550443.22900000005</c:v>
                </c:pt>
                <c:pt idx="1">
                  <c:v>435086</c:v>
                </c:pt>
                <c:pt idx="2">
                  <c:v>299190.15100000001</c:v>
                </c:pt>
                <c:pt idx="3">
                  <c:v>371175.71100000001</c:v>
                </c:pt>
                <c:pt idx="4">
                  <c:v>221089.48800000001</c:v>
                </c:pt>
                <c:pt idx="5">
                  <c:v>119409.12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C-4CE1-90FC-EA12F1BF0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12520"/>
        <c:axId val="426605072"/>
      </c:barChart>
      <c:catAx>
        <c:axId val="426612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05072"/>
        <c:crosses val="autoZero"/>
        <c:auto val="1"/>
        <c:lblAlgn val="ctr"/>
        <c:lblOffset val="100"/>
        <c:noMultiLvlLbl val="0"/>
      </c:catAx>
      <c:valAx>
        <c:axId val="4266050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12520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737083187764449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Rel_Exp2022!$AB$228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(Rel_Exp2022!$X$231:$X$235,Rel_Exp2022!$X$238:$X$242)</c:f>
              <c:strCache>
                <c:ptCount val="10"/>
                <c:pt idx="0">
                  <c:v>Barcarena</c:v>
                </c:pt>
                <c:pt idx="1">
                  <c:v>Manaus</c:v>
                </c:pt>
                <c:pt idx="2">
                  <c:v>São Luís</c:v>
                </c:pt>
                <c:pt idx="3">
                  <c:v>Santarém</c:v>
                </c:pt>
                <c:pt idx="4">
                  <c:v>Fortaleza</c:v>
                </c:pt>
                <c:pt idx="5">
                  <c:v>Santos</c:v>
                </c:pt>
                <c:pt idx="6">
                  <c:v>Paranaguá</c:v>
                </c:pt>
                <c:pt idx="7">
                  <c:v>Rio Grande</c:v>
                </c:pt>
                <c:pt idx="8">
                  <c:v>São Fco. do Sul</c:v>
                </c:pt>
                <c:pt idx="9">
                  <c:v>Itajaí</c:v>
                </c:pt>
              </c:strCache>
            </c:strRef>
          </c:cat>
          <c:val>
            <c:numRef>
              <c:f>(Rel_Exp2022!$AB$231:$AB$235,Rel_Exp2022!$AB$238:$AB$242)</c:f>
              <c:numCache>
                <c:formatCode>#,##0</c:formatCode>
                <c:ptCount val="10"/>
                <c:pt idx="0">
                  <c:v>935686.74600000004</c:v>
                </c:pt>
                <c:pt idx="1">
                  <c:v>475264.53100000002</c:v>
                </c:pt>
                <c:pt idx="2">
                  <c:v>237013.12899999999</c:v>
                </c:pt>
                <c:pt idx="3">
                  <c:v>410267.00199999998</c:v>
                </c:pt>
                <c:pt idx="4">
                  <c:v>0.154</c:v>
                </c:pt>
                <c:pt idx="5">
                  <c:v>1730398.476</c:v>
                </c:pt>
                <c:pt idx="6">
                  <c:v>776097.95</c:v>
                </c:pt>
                <c:pt idx="7">
                  <c:v>110663.986</c:v>
                </c:pt>
                <c:pt idx="8">
                  <c:v>113574.376</c:v>
                </c:pt>
                <c:pt idx="9">
                  <c:v>283.303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7-4250-8535-DB95463EFE69}"/>
            </c:ext>
          </c:extLst>
        </c:ser>
        <c:ser>
          <c:idx val="1"/>
          <c:order val="1"/>
          <c:tx>
            <c:strRef>
              <c:f>Rel_Exp2022!$Z$228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(Rel_Exp2022!$X$231:$X$235,Rel_Exp2022!$X$238:$X$242)</c:f>
              <c:strCache>
                <c:ptCount val="10"/>
                <c:pt idx="0">
                  <c:v>Barcarena</c:v>
                </c:pt>
                <c:pt idx="1">
                  <c:v>Manaus</c:v>
                </c:pt>
                <c:pt idx="2">
                  <c:v>São Luís</c:v>
                </c:pt>
                <c:pt idx="3">
                  <c:v>Santarém</c:v>
                </c:pt>
                <c:pt idx="4">
                  <c:v>Fortaleza</c:v>
                </c:pt>
                <c:pt idx="5">
                  <c:v>Santos</c:v>
                </c:pt>
                <c:pt idx="6">
                  <c:v>Paranaguá</c:v>
                </c:pt>
                <c:pt idx="7">
                  <c:v>Rio Grande</c:v>
                </c:pt>
                <c:pt idx="8">
                  <c:v>São Fco. do Sul</c:v>
                </c:pt>
                <c:pt idx="9">
                  <c:v>Itajaí</c:v>
                </c:pt>
              </c:strCache>
            </c:strRef>
          </c:cat>
          <c:val>
            <c:numRef>
              <c:f>(Rel_Exp2022!$Z$231:$Z$235,Rel_Exp2022!$Z$238:$Z$242)</c:f>
              <c:numCache>
                <c:formatCode>#,##0</c:formatCode>
                <c:ptCount val="10"/>
                <c:pt idx="0">
                  <c:v>383096.73300000001</c:v>
                </c:pt>
                <c:pt idx="1">
                  <c:v>238423.837</c:v>
                </c:pt>
                <c:pt idx="2">
                  <c:v>195172.06599999999</c:v>
                </c:pt>
                <c:pt idx="3">
                  <c:v>112571.36599999999</c:v>
                </c:pt>
                <c:pt idx="4">
                  <c:v>0.55200000000000005</c:v>
                </c:pt>
                <c:pt idx="5">
                  <c:v>699879.58799999999</c:v>
                </c:pt>
                <c:pt idx="6">
                  <c:v>146917.625</c:v>
                </c:pt>
                <c:pt idx="7">
                  <c:v>54352.491999999998</c:v>
                </c:pt>
                <c:pt idx="8">
                  <c:v>62350.904999999999</c:v>
                </c:pt>
                <c:pt idx="9">
                  <c:v>153.16900000000001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7-4250-8535-DB95463EF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05856"/>
        <c:axId val="427135416"/>
      </c:barChart>
      <c:catAx>
        <c:axId val="426605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7135416"/>
        <c:crosses val="autoZero"/>
        <c:auto val="1"/>
        <c:lblAlgn val="ctr"/>
        <c:lblOffset val="100"/>
        <c:noMultiLvlLbl val="0"/>
      </c:catAx>
      <c:valAx>
        <c:axId val="42713541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0585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444904063222708"/>
          <c:y val="0.42511121462676138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e Milho (US$ 1.000)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Rel_Exp2022!$D$84</c:f>
              <c:strCache>
                <c:ptCount val="1"/>
                <c:pt idx="0">
                  <c:v>Grão (2021)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Rel_Exp2022!$C$12:$C$23</c:f>
              <c:numCache>
                <c:formatCode>#,##0</c:formatCode>
                <c:ptCount val="12"/>
                <c:pt idx="0">
                  <c:v>23267.167000000001</c:v>
                </c:pt>
                <c:pt idx="1">
                  <c:v>1036131.03</c:v>
                </c:pt>
                <c:pt idx="2">
                  <c:v>5046339.1560000004</c:v>
                </c:pt>
                <c:pt idx="3">
                  <c:v>6665535.9790000003</c:v>
                </c:pt>
                <c:pt idx="4">
                  <c:v>6707871.5829999996</c:v>
                </c:pt>
                <c:pt idx="5">
                  <c:v>5173983.5199999996</c:v>
                </c:pt>
                <c:pt idx="6">
                  <c:v>3983589.6710000001</c:v>
                </c:pt>
                <c:pt idx="7">
                  <c:v>3141141.3169999998</c:v>
                </c:pt>
                <c:pt idx="8">
                  <c:v>2458554.6239999998</c:v>
                </c:pt>
                <c:pt idx="9">
                  <c:v>1719368.4680000001</c:v>
                </c:pt>
                <c:pt idx="10">
                  <c:v>1321125.517</c:v>
                </c:pt>
                <c:pt idx="11">
                  <c:v>1358909.963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6-49D5-B6D4-6C6F19034394}"/>
            </c:ext>
          </c:extLst>
        </c:ser>
        <c:ser>
          <c:idx val="1"/>
          <c:order val="1"/>
          <c:tx>
            <c:strRef>
              <c:f>Rel_Exp2022!$D$85</c:f>
              <c:strCache>
                <c:ptCount val="1"/>
                <c:pt idx="0">
                  <c:v>Farelo (2021)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Rel_Exp2022!$C$30:$C$41</c:f>
              <c:numCache>
                <c:formatCode>#,##0</c:formatCode>
                <c:ptCount val="12"/>
                <c:pt idx="0">
                  <c:v>449548.57699999999</c:v>
                </c:pt>
                <c:pt idx="1">
                  <c:v>465750.728</c:v>
                </c:pt>
                <c:pt idx="2">
                  <c:v>517096.01</c:v>
                </c:pt>
                <c:pt idx="3">
                  <c:v>630362.30599999998</c:v>
                </c:pt>
                <c:pt idx="4">
                  <c:v>743521.83499999996</c:v>
                </c:pt>
                <c:pt idx="5">
                  <c:v>729350.34</c:v>
                </c:pt>
                <c:pt idx="6">
                  <c:v>852604.59400000004</c:v>
                </c:pt>
                <c:pt idx="7">
                  <c:v>651007.13800000004</c:v>
                </c:pt>
                <c:pt idx="8">
                  <c:v>562408.07900000003</c:v>
                </c:pt>
                <c:pt idx="9">
                  <c:v>547999.375</c:v>
                </c:pt>
                <c:pt idx="10">
                  <c:v>521930.29499999998</c:v>
                </c:pt>
                <c:pt idx="11">
                  <c:v>698188.89599999995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6-49D5-B6D4-6C6F19034394}"/>
            </c:ext>
          </c:extLst>
        </c:ser>
        <c:ser>
          <c:idx val="2"/>
          <c:order val="2"/>
          <c:tx>
            <c:strRef>
              <c:f>Rel_Exp2022!$D$86</c:f>
              <c:strCache>
                <c:ptCount val="1"/>
                <c:pt idx="0">
                  <c:v>Óleo (2021)</c:v>
                </c:pt>
              </c:strCache>
            </c:strRef>
          </c:tx>
          <c:spPr>
            <a:ln>
              <a:solidFill>
                <a:srgbClr val="009242"/>
              </a:solidFill>
            </a:ln>
          </c:spPr>
          <c:marker>
            <c:symbol val="square"/>
            <c:size val="5"/>
            <c:spPr>
              <a:solidFill>
                <a:srgbClr val="009242"/>
              </a:solidFill>
              <a:ln>
                <a:solidFill>
                  <a:srgbClr val="009242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Rel_Exp2022!$C$48:$C$59</c:f>
              <c:numCache>
                <c:formatCode>#,##0</c:formatCode>
                <c:ptCount val="12"/>
                <c:pt idx="0">
                  <c:v>11212.142</c:v>
                </c:pt>
                <c:pt idx="1">
                  <c:v>87481.535000000003</c:v>
                </c:pt>
                <c:pt idx="2">
                  <c:v>117518.511</c:v>
                </c:pt>
                <c:pt idx="3">
                  <c:v>229256.125</c:v>
                </c:pt>
                <c:pt idx="4">
                  <c:v>220078.86499999999</c:v>
                </c:pt>
                <c:pt idx="5">
                  <c:v>208650.53099999999</c:v>
                </c:pt>
                <c:pt idx="6">
                  <c:v>149256.27100000001</c:v>
                </c:pt>
                <c:pt idx="7">
                  <c:v>199094.429</c:v>
                </c:pt>
                <c:pt idx="8">
                  <c:v>161454.084</c:v>
                </c:pt>
                <c:pt idx="9">
                  <c:v>195282.807</c:v>
                </c:pt>
                <c:pt idx="10">
                  <c:v>237222.60800000001</c:v>
                </c:pt>
                <c:pt idx="11">
                  <c:v>200183.984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6-49D5-B6D4-6C6F19034394}"/>
            </c:ext>
          </c:extLst>
        </c:ser>
        <c:ser>
          <c:idx val="3"/>
          <c:order val="3"/>
          <c:tx>
            <c:strRef>
              <c:f>Rel_Exp2022!$D$88</c:f>
              <c:strCache>
                <c:ptCount val="1"/>
                <c:pt idx="0">
                  <c:v>Grão (2022)</c:v>
                </c:pt>
              </c:strCache>
            </c:strRef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Rel_Exp2022!$D$12:$D$19</c:f>
              <c:numCache>
                <c:formatCode>#,##0</c:formatCode>
                <c:ptCount val="8"/>
                <c:pt idx="0">
                  <c:v>1240966.5730000001</c:v>
                </c:pt>
                <c:pt idx="1">
                  <c:v>3135292.463</c:v>
                </c:pt>
                <c:pt idx="2">
                  <c:v>6455678.9970000004</c:v>
                </c:pt>
                <c:pt idx="3">
                  <c:v>6751373.7450000001</c:v>
                </c:pt>
                <c:pt idx="4">
                  <c:v>6609146.557</c:v>
                </c:pt>
                <c:pt idx="5">
                  <c:v>6299609.1540000001</c:v>
                </c:pt>
                <c:pt idx="6">
                  <c:v>4715060.9689999996</c:v>
                </c:pt>
                <c:pt idx="7">
                  <c:v>3796592.0219999999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E6-49D5-B6D4-6C6F19034394}"/>
            </c:ext>
          </c:extLst>
        </c:ser>
        <c:ser>
          <c:idx val="4"/>
          <c:order val="4"/>
          <c:tx>
            <c:strRef>
              <c:f>Rel_Exp2022!$D$89</c:f>
              <c:strCache>
                <c:ptCount val="1"/>
                <c:pt idx="0">
                  <c:v>Farelo (2022)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Rel_Exp2022!$D$30:$D$37</c:f>
              <c:numCache>
                <c:formatCode>#,##0</c:formatCode>
                <c:ptCount val="8"/>
                <c:pt idx="0">
                  <c:v>635175.98</c:v>
                </c:pt>
                <c:pt idx="1">
                  <c:v>688692.69200000004</c:v>
                </c:pt>
                <c:pt idx="2">
                  <c:v>720914.10900000005</c:v>
                </c:pt>
                <c:pt idx="3">
                  <c:v>899556.78799999994</c:v>
                </c:pt>
                <c:pt idx="4">
                  <c:v>1096909.8149999999</c:v>
                </c:pt>
                <c:pt idx="5">
                  <c:v>1155785.0870000001</c:v>
                </c:pt>
                <c:pt idx="6">
                  <c:v>958171.34499999997</c:v>
                </c:pt>
                <c:pt idx="7">
                  <c:v>948961.73800000001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6-49D5-B6D4-6C6F19034394}"/>
            </c:ext>
          </c:extLst>
        </c:ser>
        <c:ser>
          <c:idx val="5"/>
          <c:order val="5"/>
          <c:tx>
            <c:strRef>
              <c:f>Rel_Exp2022!$D$90</c:f>
              <c:strCache>
                <c:ptCount val="1"/>
                <c:pt idx="0">
                  <c:v>Óleo (2022)</c:v>
                </c:pt>
              </c:strCache>
            </c:strRef>
          </c:tx>
          <c:spPr>
            <a:ln>
              <a:solidFill>
                <a:srgbClr val="92D05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Rel_Exp2022!$D$48:$D$55</c:f>
              <c:numCache>
                <c:formatCode>#,##0</c:formatCode>
                <c:ptCount val="8"/>
                <c:pt idx="0">
                  <c:v>208824.75</c:v>
                </c:pt>
                <c:pt idx="1">
                  <c:v>157396.125</c:v>
                </c:pt>
                <c:pt idx="2">
                  <c:v>283809.07199999999</c:v>
                </c:pt>
                <c:pt idx="3">
                  <c:v>396889.71399999998</c:v>
                </c:pt>
                <c:pt idx="4">
                  <c:v>460865.42499999999</c:v>
                </c:pt>
                <c:pt idx="5">
                  <c:v>551421.81900000002</c:v>
                </c:pt>
                <c:pt idx="6">
                  <c:v>347195.68300000002</c:v>
                </c:pt>
                <c:pt idx="7">
                  <c:v>326076.16100000002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6-49D5-B6D4-6C6F19034394}"/>
            </c:ext>
          </c:extLst>
        </c:ser>
        <c:ser>
          <c:idx val="6"/>
          <c:order val="6"/>
          <c:tx>
            <c:strRef>
              <c:f>Rel_Exp2022!$D$87</c:f>
              <c:strCache>
                <c:ptCount val="1"/>
                <c:pt idx="0">
                  <c:v>Milho (2021)</c:v>
                </c:pt>
              </c:strCache>
            </c:strRef>
          </c:tx>
          <c:spPr>
            <a:ln>
              <a:solidFill>
                <a:srgbClr val="E2881C"/>
              </a:solidFill>
            </a:ln>
          </c:spPr>
          <c:marker>
            <c:symbol val="square"/>
            <c:size val="5"/>
            <c:spPr>
              <a:solidFill>
                <a:srgbClr val="E2881C"/>
              </a:solidFill>
              <a:ln>
                <a:solidFill>
                  <a:srgbClr val="E2881C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Rel_Exp2022!$C$66:$C$77</c:f>
              <c:numCache>
                <c:formatCode>#,##0</c:formatCode>
                <c:ptCount val="12"/>
                <c:pt idx="0">
                  <c:v>459352.53200000001</c:v>
                </c:pt>
                <c:pt idx="1">
                  <c:v>169266.88800000001</c:v>
                </c:pt>
                <c:pt idx="2">
                  <c:v>74263.099000000002</c:v>
                </c:pt>
                <c:pt idx="3">
                  <c:v>31838.413</c:v>
                </c:pt>
                <c:pt idx="4">
                  <c:v>4113.4040000000005</c:v>
                </c:pt>
                <c:pt idx="5">
                  <c:v>22022.096000000001</c:v>
                </c:pt>
                <c:pt idx="6">
                  <c:v>402796.27100000001</c:v>
                </c:pt>
                <c:pt idx="7">
                  <c:v>832740.99600000004</c:v>
                </c:pt>
                <c:pt idx="8">
                  <c:v>534134.90700000001</c:v>
                </c:pt>
                <c:pt idx="9">
                  <c:v>379965.12</c:v>
                </c:pt>
                <c:pt idx="10">
                  <c:v>513197.82500000001</c:v>
                </c:pt>
                <c:pt idx="11">
                  <c:v>806710.96799999999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E6-49D5-B6D4-6C6F19034394}"/>
            </c:ext>
          </c:extLst>
        </c:ser>
        <c:ser>
          <c:idx val="7"/>
          <c:order val="7"/>
          <c:tx>
            <c:strRef>
              <c:f>Rel_Exp2022!$D$91</c:f>
              <c:strCache>
                <c:ptCount val="1"/>
                <c:pt idx="0">
                  <c:v>Milho (2022)</c:v>
                </c:pt>
              </c:strCache>
            </c:strRef>
          </c:tx>
          <c:spPr>
            <a:ln cmpd="sng">
              <a:solidFill>
                <a:srgbClr val="FDD07F"/>
              </a:solidFill>
              <a:prstDash val="dash"/>
            </a:ln>
          </c:spPr>
          <c:marker>
            <c:symbol val="triangle"/>
            <c:size val="5"/>
            <c:spPr>
              <a:solidFill>
                <a:srgbClr val="FDD07F"/>
              </a:solidFill>
              <a:ln>
                <a:solidFill>
                  <a:srgbClr val="FDD07F"/>
                </a:solidFill>
              </a:ln>
            </c:spPr>
          </c:marker>
          <c:cat>
            <c:strRef>
              <c:f>Rel_Exp2022!$B$66:$B$77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Rel_Exp2022!$D$66:$D$73</c:f>
              <c:numCache>
                <c:formatCode>#,##0</c:formatCode>
                <c:ptCount val="8"/>
                <c:pt idx="0">
                  <c:v>669878.99300000002</c:v>
                </c:pt>
                <c:pt idx="1">
                  <c:v>205840.37299999999</c:v>
                </c:pt>
                <c:pt idx="2">
                  <c:v>6181.86</c:v>
                </c:pt>
                <c:pt idx="3">
                  <c:v>231171.264</c:v>
                </c:pt>
                <c:pt idx="4">
                  <c:v>378021.32299999997</c:v>
                </c:pt>
                <c:pt idx="5">
                  <c:v>312764.74200000003</c:v>
                </c:pt>
                <c:pt idx="6">
                  <c:v>1145885.987</c:v>
                </c:pt>
                <c:pt idx="7">
                  <c:v>2045660.433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E6-49D5-B6D4-6C6F19034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2280"/>
        <c:axId val="427131496"/>
      </c:lineChart>
      <c:catAx>
        <c:axId val="427132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7131496"/>
        <c:crosses val="autoZero"/>
        <c:auto val="1"/>
        <c:lblAlgn val="ctr"/>
        <c:lblOffset val="100"/>
        <c:noMultiLvlLbl val="0"/>
      </c:catAx>
      <c:valAx>
        <c:axId val="427131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7132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Soja em Grão (% sobre o total do ano)</a:t>
            </a:r>
          </a:p>
        </c:rich>
      </c:tx>
      <c:layout>
        <c:manualLayout>
          <c:xMode val="edge"/>
          <c:yMode val="edge"/>
          <c:x val="0.24405710648358644"/>
          <c:y val="6.1127265563435777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Rel_Exp2022!$O$48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Rel_Exp2022!$P$47:$T$47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Rel_Exp2022!$P$48:$T$48</c:f>
              <c:numCache>
                <c:formatCode>#,##0</c:formatCode>
                <c:ptCount val="5"/>
                <c:pt idx="0">
                  <c:v>68556623.776999995</c:v>
                </c:pt>
                <c:pt idx="1">
                  <c:v>57963479.153999984</c:v>
                </c:pt>
                <c:pt idx="2">
                  <c:v>60595851.007000022</c:v>
                </c:pt>
                <c:pt idx="3">
                  <c:v>60476502.082000002</c:v>
                </c:pt>
                <c:pt idx="4">
                  <c:v>44847204.721000023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5-46A4-9353-589BEE64C411}"/>
            </c:ext>
          </c:extLst>
        </c:ser>
        <c:ser>
          <c:idx val="1"/>
          <c:order val="1"/>
          <c:tx>
            <c:strRef>
              <c:f>Rel_Exp2022!$O$49</c:f>
              <c:strCache>
                <c:ptCount val="1"/>
                <c:pt idx="0">
                  <c:v>União Europeia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Rel_Exp2022!$P$47:$T$47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Rel_Exp2022!$P$49:$T$49</c:f>
              <c:numCache>
                <c:formatCode>#,##0</c:formatCode>
                <c:ptCount val="5"/>
                <c:pt idx="0">
                  <c:v>5096943.0699999984</c:v>
                </c:pt>
                <c:pt idx="1">
                  <c:v>5205259.6259999974</c:v>
                </c:pt>
                <c:pt idx="2">
                  <c:v>8376782.6809999989</c:v>
                </c:pt>
                <c:pt idx="3">
                  <c:v>8738039.7719999999</c:v>
                </c:pt>
                <c:pt idx="4">
                  <c:v>7063003.8039999986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5-46A4-9353-589BEE64C411}"/>
            </c:ext>
          </c:extLst>
        </c:ser>
        <c:ser>
          <c:idx val="2"/>
          <c:order val="2"/>
          <c:tx>
            <c:strRef>
              <c:f>Rel_Exp2022!$O$50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Rel_Exp2022!$P$47:$T$47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Rel_Exp2022!$P$50:$T$50</c:f>
              <c:numCache>
                <c:formatCode>#,##0</c:formatCode>
                <c:ptCount val="5"/>
                <c:pt idx="0">
                  <c:v>3666072.1359999995</c:v>
                </c:pt>
                <c:pt idx="1">
                  <c:v>4898102.4350000024</c:v>
                </c:pt>
                <c:pt idx="2">
                  <c:v>7308194.2989999996</c:v>
                </c:pt>
                <c:pt idx="3">
                  <c:v>8959840.3949999977</c:v>
                </c:pt>
                <c:pt idx="4">
                  <c:v>7029549.4899999956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5-46A4-9353-589BEE64C411}"/>
            </c:ext>
          </c:extLst>
        </c:ser>
        <c:ser>
          <c:idx val="4"/>
          <c:order val="3"/>
          <c:tx>
            <c:strRef>
              <c:f>Rel_Exp2022!$O$51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Rel_Exp2022!$P$47:$T$47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Rel_Exp2022!$P$51:$T$51</c:f>
              <c:numCache>
                <c:formatCode>#,##0</c:formatCode>
                <c:ptCount val="5"/>
                <c:pt idx="0">
                  <c:v>5938138.909</c:v>
                </c:pt>
                <c:pt idx="1">
                  <c:v>6006210.8669999996</c:v>
                </c:pt>
                <c:pt idx="2">
                  <c:v>6692595.7520000013</c:v>
                </c:pt>
                <c:pt idx="3">
                  <c:v>7933210.4220000012</c:v>
                </c:pt>
                <c:pt idx="4">
                  <c:v>7683250.6629999988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5-46A4-9353-589BEE64C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692464"/>
        <c:axId val="425701048"/>
      </c:barChart>
      <c:catAx>
        <c:axId val="42569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01048"/>
        <c:crosses val="autoZero"/>
        <c:auto val="1"/>
        <c:lblAlgn val="ctr"/>
        <c:lblOffset val="100"/>
        <c:noMultiLvlLbl val="0"/>
      </c:catAx>
      <c:valAx>
        <c:axId val="425701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69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Farelo de Soja (% sobre o total do ano)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4148551943828E-2"/>
          <c:y val="0.20795103027743883"/>
          <c:w val="0.69096816744060841"/>
          <c:h val="0.692909399617732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Rel_Exp2022!$O$119</c:f>
              <c:strCache>
                <c:ptCount val="1"/>
                <c:pt idx="0">
                  <c:v>Ásia (exceto China)</c:v>
                </c:pt>
              </c:strCache>
            </c:strRef>
          </c:tx>
          <c:invertIfNegative val="0"/>
          <c:cat>
            <c:numRef>
              <c:f>Rel_Exp2022!$P$118:$T$118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Rel_Exp2022!$P$119:$T$119</c:f>
              <c:numCache>
                <c:formatCode>#,##0</c:formatCode>
                <c:ptCount val="5"/>
                <c:pt idx="0">
                  <c:v>7335732.9160000011</c:v>
                </c:pt>
                <c:pt idx="1">
                  <c:v>6136992.677000002</c:v>
                </c:pt>
                <c:pt idx="2">
                  <c:v>7493474.0209999997</c:v>
                </c:pt>
                <c:pt idx="3">
                  <c:v>7946659.5990000013</c:v>
                </c:pt>
                <c:pt idx="4">
                  <c:v>7062002.0010000039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F-4B8D-8130-7AE932EE22A1}"/>
            </c:ext>
          </c:extLst>
        </c:ser>
        <c:ser>
          <c:idx val="1"/>
          <c:order val="1"/>
          <c:tx>
            <c:strRef>
              <c:f>Rel_Exp2022!$O$120</c:f>
              <c:strCache>
                <c:ptCount val="1"/>
                <c:pt idx="0">
                  <c:v>União Europeia</c:v>
                </c:pt>
              </c:strCache>
            </c:strRef>
          </c:tx>
          <c:invertIfNegative val="0"/>
          <c:cat>
            <c:numRef>
              <c:f>Rel_Exp2022!$P$118:$T$118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Rel_Exp2022!$P$120:$T$120</c:f>
              <c:numCache>
                <c:formatCode>#,##0</c:formatCode>
                <c:ptCount val="5"/>
                <c:pt idx="0">
                  <c:v>8289445.4970000032</c:v>
                </c:pt>
                <c:pt idx="1">
                  <c:v>9083970.8659999985</c:v>
                </c:pt>
                <c:pt idx="2">
                  <c:v>8345610.0990000004</c:v>
                </c:pt>
                <c:pt idx="3">
                  <c:v>7952514.8370000012</c:v>
                </c:pt>
                <c:pt idx="4">
                  <c:v>5980785.487999998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F-4B8D-8130-7AE932EE22A1}"/>
            </c:ext>
          </c:extLst>
        </c:ser>
        <c:ser>
          <c:idx val="2"/>
          <c:order val="2"/>
          <c:tx>
            <c:strRef>
              <c:f>Rel_Exp2022!$O$121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Rel_Exp2022!$P$118:$T$118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Rel_Exp2022!$P$121:$T$121</c:f>
              <c:numCache>
                <c:formatCode>#,##0</c:formatCode>
                <c:ptCount val="5"/>
                <c:pt idx="0">
                  <c:v>681121.06200000015</c:v>
                </c:pt>
                <c:pt idx="1">
                  <c:v>1033820.284</c:v>
                </c:pt>
                <c:pt idx="2">
                  <c:v>348225.09299999999</c:v>
                </c:pt>
                <c:pt idx="3">
                  <c:v>941429.29700000014</c:v>
                </c:pt>
                <c:pt idx="4">
                  <c:v>903017.75500000012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5F-4B8D-8130-7AE932EE22A1}"/>
            </c:ext>
          </c:extLst>
        </c:ser>
        <c:ser>
          <c:idx val="3"/>
          <c:order val="3"/>
          <c:tx>
            <c:strRef>
              <c:f>Rel_Exp2022!$O$122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Rel_Exp2022!$P$118:$T$118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Rel_Exp2022!$P$122:$T$122</c:f>
              <c:numCache>
                <c:formatCode>#,##0</c:formatCode>
                <c:ptCount val="5"/>
                <c:pt idx="0">
                  <c:v>363676.35199999996</c:v>
                </c:pt>
                <c:pt idx="1">
                  <c:v>426867.94199999986</c:v>
                </c:pt>
                <c:pt idx="2">
                  <c:v>750607.34100000013</c:v>
                </c:pt>
                <c:pt idx="3">
                  <c:v>369583</c:v>
                </c:pt>
                <c:pt idx="4">
                  <c:v>166955.86800000002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5F-4B8D-8130-7AE932EE2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78784"/>
        <c:axId val="425781560"/>
      </c:barChart>
      <c:catAx>
        <c:axId val="42577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81560"/>
        <c:crosses val="autoZero"/>
        <c:auto val="1"/>
        <c:lblAlgn val="ctr"/>
        <c:lblOffset val="100"/>
        <c:noMultiLvlLbl val="0"/>
      </c:catAx>
      <c:valAx>
        <c:axId val="425781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77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313-418E-BD48-4A47D3863A94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313-418E-BD48-4A47D3863A94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313-418E-BD48-4A47D3863A94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313-418E-BD48-4A47D3863A94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313-418E-BD48-4A47D3863A94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1313-418E-BD48-4A47D3863A94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313-418E-BD48-4A47D3863A94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1313-418E-BD48-4A47D3863A94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1313-418E-BD48-4A47D3863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80776"/>
        <c:axId val="425779992"/>
      </c:barChart>
      <c:catAx>
        <c:axId val="425780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79992"/>
        <c:crosses val="autoZero"/>
        <c:auto val="1"/>
        <c:lblAlgn val="ctr"/>
        <c:lblOffset val="100"/>
        <c:noMultiLvlLbl val="0"/>
      </c:catAx>
      <c:valAx>
        <c:axId val="425779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0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t-BR" sz="900" b="1" i="0" baseline="0">
                <a:effectLst/>
                <a:latin typeface="Arial" pitchFamily="34" charset="0"/>
                <a:cs typeface="Arial" pitchFamily="34" charset="0"/>
              </a:rPr>
              <a:t> Exportações Brasileiras de Soja em Grão por Porto (ton)</a:t>
            </a:r>
            <a:endParaRPr lang="pt-BR" sz="9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BC5-4D20-91BD-3016B82611E7}"/>
            </c:ext>
          </c:extLst>
        </c:ser>
        <c:ser>
          <c:idx val="1"/>
          <c:order val="1"/>
          <c:spPr>
            <a:solidFill>
              <a:srgbClr val="0066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BC5-4D20-91BD-3016B82611E7}"/>
            </c:ext>
          </c:extLst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BC5-4D20-91BD-3016B82611E7}"/>
            </c:ext>
          </c:extLst>
        </c:ser>
        <c:ser>
          <c:idx val="3"/>
          <c:order val="3"/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BC5-4D20-91BD-3016B82611E7}"/>
            </c:ext>
          </c:extLst>
        </c:ser>
        <c:ser>
          <c:idx val="4"/>
          <c:order val="4"/>
          <c:spPr>
            <a:solidFill>
              <a:srgbClr val="C000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BC5-4D20-91BD-3016B82611E7}"/>
            </c:ext>
          </c:extLst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3BC5-4D20-91BD-3016B82611E7}"/>
            </c:ext>
          </c:extLst>
        </c:ser>
        <c:ser>
          <c:idx val="6"/>
          <c:order val="6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3BC5-4D20-91BD-3016B82611E7}"/>
            </c:ext>
          </c:extLst>
        </c:ser>
        <c:ser>
          <c:idx val="7"/>
          <c:order val="7"/>
          <c:spPr>
            <a:solidFill>
              <a:schemeClr val="accent1">
                <a:lumMod val="75000"/>
              </a:schemeClr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3BC5-4D20-91BD-3016B82611E7}"/>
            </c:ext>
          </c:extLst>
        </c:ser>
        <c:ser>
          <c:idx val="8"/>
          <c:order val="8"/>
          <c:spPr>
            <a:solidFill>
              <a:srgbClr val="FF9900"/>
            </a:solidFill>
          </c:spPr>
          <c:invertIfNegative val="0"/>
          <c:val>
            <c:numRef>
              <c:f>Relatorio_Destinos!#REF!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Relatorio_Destinos!#REF!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3BC5-4D20-91BD-3016B8261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82344"/>
        <c:axId val="425782736"/>
      </c:barChart>
      <c:catAx>
        <c:axId val="425782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2736"/>
        <c:crosses val="autoZero"/>
        <c:auto val="1"/>
        <c:lblAlgn val="ctr"/>
        <c:lblOffset val="100"/>
        <c:noMultiLvlLbl val="0"/>
      </c:catAx>
      <c:valAx>
        <c:axId val="425782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4257823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Óleo de Soja (% sobre o total do ano)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Rel_Exp2022!$O$191</c:f>
              <c:strCache>
                <c:ptCount val="1"/>
                <c:pt idx="0">
                  <c:v>Ásia (exceto China)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Rel_Exp2022!$P$190:$T$190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Rel_Exp2022!$P$191:$T$191</c:f>
              <c:numCache>
                <c:formatCode>#,##0</c:formatCode>
                <c:ptCount val="5"/>
                <c:pt idx="0">
                  <c:v>994308.65799999982</c:v>
                </c:pt>
                <c:pt idx="1">
                  <c:v>541778.49100000027</c:v>
                </c:pt>
                <c:pt idx="2">
                  <c:v>601542.01900000009</c:v>
                </c:pt>
                <c:pt idx="3">
                  <c:v>818253.44500000007</c:v>
                </c:pt>
                <c:pt idx="4">
                  <c:v>1275278.9819999996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C-4CAF-8B74-2D1745E7571E}"/>
            </c:ext>
          </c:extLst>
        </c:ser>
        <c:ser>
          <c:idx val="1"/>
          <c:order val="1"/>
          <c:tx>
            <c:strRef>
              <c:f>Rel_Exp2022!$O$192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Rel_Exp2022!$P$190:$T$190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Rel_Exp2022!$P$192:$T$192</c:f>
              <c:numCache>
                <c:formatCode>#,##0</c:formatCode>
                <c:ptCount val="5"/>
                <c:pt idx="0">
                  <c:v>66921.517999999953</c:v>
                </c:pt>
                <c:pt idx="1">
                  <c:v>96367.546999999991</c:v>
                </c:pt>
                <c:pt idx="2">
                  <c:v>183568.32599999956</c:v>
                </c:pt>
                <c:pt idx="3">
                  <c:v>200277.47299999994</c:v>
                </c:pt>
                <c:pt idx="4">
                  <c:v>124595.70299999979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C-4CAF-8B74-2D1745E7571E}"/>
            </c:ext>
          </c:extLst>
        </c:ser>
        <c:ser>
          <c:idx val="2"/>
          <c:order val="2"/>
          <c:tx>
            <c:strRef>
              <c:f>Rel_Exp2022!$O$193</c:f>
              <c:strCache>
                <c:ptCount val="1"/>
                <c:pt idx="0">
                  <c:v>Américas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Rel_Exp2022!$P$190:$T$190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Rel_Exp2022!$P$193:$T$193</c:f>
              <c:numCache>
                <c:formatCode>#,##0</c:formatCode>
                <c:ptCount val="5"/>
                <c:pt idx="0">
                  <c:v>72595.365000000005</c:v>
                </c:pt>
                <c:pt idx="1">
                  <c:v>166922.83499999996</c:v>
                </c:pt>
                <c:pt idx="2">
                  <c:v>73914.039999999979</c:v>
                </c:pt>
                <c:pt idx="3">
                  <c:v>90350.508999999991</c:v>
                </c:pt>
                <c:pt idx="4">
                  <c:v>100847.9849999999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9C-4CAF-8B74-2D1745E7571E}"/>
            </c:ext>
          </c:extLst>
        </c:ser>
        <c:ser>
          <c:idx val="3"/>
          <c:order val="3"/>
          <c:tx>
            <c:strRef>
              <c:f>Rel_Exp2022!$O$194</c:f>
              <c:strCache>
                <c:ptCount val="1"/>
                <c:pt idx="0">
                  <c:v>Outros Destinos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Rel_Exp2022!$P$190:$T$190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Rel_Exp2022!$P$194:$T$194</c:f>
              <c:numCache>
                <c:formatCode>#,##0</c:formatCode>
                <c:ptCount val="5"/>
                <c:pt idx="0">
                  <c:v>280730.5670000001</c:v>
                </c:pt>
                <c:pt idx="1">
                  <c:v>236220.74700000003</c:v>
                </c:pt>
                <c:pt idx="2">
                  <c:v>250690.20599999992</c:v>
                </c:pt>
                <c:pt idx="3">
                  <c:v>542025.63500000001</c:v>
                </c:pt>
                <c:pt idx="4">
                  <c:v>214250.26899999994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9C-4CAF-8B74-2D1745E75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779208"/>
        <c:axId val="425779600"/>
      </c:barChart>
      <c:catAx>
        <c:axId val="425779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779600"/>
        <c:crosses val="autoZero"/>
        <c:auto val="1"/>
        <c:lblAlgn val="ctr"/>
        <c:lblOffset val="100"/>
        <c:noMultiLvlLbl val="0"/>
      </c:catAx>
      <c:valAx>
        <c:axId val="425779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779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(milhões de US$)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39456215331454"/>
          <c:y val="0.21997343748462816"/>
          <c:w val="0.60629662635264159"/>
          <c:h val="0.76503349828327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Rel_Exp2022!$R$11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Rel_Exp2022!$O$13:$O$16</c:f>
              <c:strCache>
                <c:ptCount val="4"/>
                <c:pt idx="0">
                  <c:v>China</c:v>
                </c:pt>
                <c:pt idx="1">
                  <c:v>Ásia (exceto China)</c:v>
                </c:pt>
                <c:pt idx="2">
                  <c:v>União Europeia</c:v>
                </c:pt>
                <c:pt idx="3">
                  <c:v>Outros Destinos</c:v>
                </c:pt>
              </c:strCache>
            </c:strRef>
          </c:cat>
          <c:val>
            <c:numRef>
              <c:f>Rel_Exp2022!$R$13:$R$16</c:f>
              <c:numCache>
                <c:formatCode>#,##0</c:formatCode>
                <c:ptCount val="4"/>
                <c:pt idx="0">
                  <c:v>26496232.712000001</c:v>
                </c:pt>
                <c:pt idx="1">
                  <c:v>9556321.2890000008</c:v>
                </c:pt>
                <c:pt idx="2">
                  <c:v>7202264.1179999998</c:v>
                </c:pt>
                <c:pt idx="3">
                  <c:v>5585548.6639999999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B-43E3-910A-878D3D9ADB5E}"/>
            </c:ext>
          </c:extLst>
        </c:ser>
        <c:ser>
          <c:idx val="1"/>
          <c:order val="1"/>
          <c:tx>
            <c:strRef>
              <c:f>Rel_Exp2022!$P$11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Rel_Exp2022!$O$13:$O$16</c:f>
              <c:strCache>
                <c:ptCount val="4"/>
                <c:pt idx="0">
                  <c:v>China</c:v>
                </c:pt>
                <c:pt idx="1">
                  <c:v>Ásia (exceto China)</c:v>
                </c:pt>
                <c:pt idx="2">
                  <c:v>União Europeia</c:v>
                </c:pt>
                <c:pt idx="3">
                  <c:v>Outros Destinos</c:v>
                </c:pt>
              </c:strCache>
            </c:strRef>
          </c:cat>
          <c:val>
            <c:numRef>
              <c:f>Rel_Exp2022!$P$13:$P$16</c:f>
              <c:numCache>
                <c:formatCode>#,##0</c:formatCode>
                <c:ptCount val="4"/>
                <c:pt idx="0">
                  <c:v>22357112.438000001</c:v>
                </c:pt>
                <c:pt idx="1">
                  <c:v>6042104.21</c:v>
                </c:pt>
                <c:pt idx="2">
                  <c:v>5675505.9369999999</c:v>
                </c:pt>
                <c:pt idx="3">
                  <c:v>3964926.7750000004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B-43E3-910A-878D3D9AD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06248"/>
        <c:axId val="426610168"/>
      </c:barChart>
      <c:catAx>
        <c:axId val="426606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10168"/>
        <c:crosses val="autoZero"/>
        <c:auto val="1"/>
        <c:lblAlgn val="ctr"/>
        <c:lblOffset val="100"/>
        <c:noMultiLvlLbl val="0"/>
      </c:catAx>
      <c:valAx>
        <c:axId val="426610168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0624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2285245797249105"/>
          <c:y val="0.45244089903342261"/>
          <c:w val="7.4745295922516733E-2"/>
          <c:h val="0.117030534616492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do Complexo Soja por Porto (milhões de US$)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Rel_Exp2022!$AB$11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(Rel_Exp2022!$X$14:$X$18,Rel_Exp2022!$X$21:$X$25)</c:f>
              <c:strCache>
                <c:ptCount val="10"/>
                <c:pt idx="0">
                  <c:v>Barcarena</c:v>
                </c:pt>
                <c:pt idx="1">
                  <c:v>São Luís</c:v>
                </c:pt>
                <c:pt idx="2">
                  <c:v>Santarém</c:v>
                </c:pt>
                <c:pt idx="3">
                  <c:v>Manaus</c:v>
                </c:pt>
                <c:pt idx="4">
                  <c:v>Salvador</c:v>
                </c:pt>
                <c:pt idx="5">
                  <c:v>Santos</c:v>
                </c:pt>
                <c:pt idx="6">
                  <c:v>Paranaguá</c:v>
                </c:pt>
                <c:pt idx="7">
                  <c:v>Rio Grande</c:v>
                </c:pt>
                <c:pt idx="8">
                  <c:v>São Fco. do Sul</c:v>
                </c:pt>
                <c:pt idx="9">
                  <c:v>Vitória</c:v>
                </c:pt>
              </c:strCache>
            </c:strRef>
          </c:cat>
          <c:val>
            <c:numRef>
              <c:f>(Rel_Exp2022!$AB$14:$AB$18,Rel_Exp2022!$AB$21:$AB$25)</c:f>
              <c:numCache>
                <c:formatCode>#,##0</c:formatCode>
                <c:ptCount val="10"/>
                <c:pt idx="0">
                  <c:v>4834245.63</c:v>
                </c:pt>
                <c:pt idx="1">
                  <c:v>5601380.1430000002</c:v>
                </c:pt>
                <c:pt idx="2">
                  <c:v>1338010.2949999999</c:v>
                </c:pt>
                <c:pt idx="3">
                  <c:v>1756507.537</c:v>
                </c:pt>
                <c:pt idx="4">
                  <c:v>1915624.6869999999</c:v>
                </c:pt>
                <c:pt idx="5">
                  <c:v>17226209.317000002</c:v>
                </c:pt>
                <c:pt idx="6">
                  <c:v>8229048.2439999999</c:v>
                </c:pt>
                <c:pt idx="7">
                  <c:v>3394312.7570000002</c:v>
                </c:pt>
                <c:pt idx="8">
                  <c:v>1940777.084</c:v>
                </c:pt>
                <c:pt idx="9">
                  <c:v>1789363.2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6-430E-B7A5-AECB73BDE325}"/>
            </c:ext>
          </c:extLst>
        </c:ser>
        <c:ser>
          <c:idx val="1"/>
          <c:order val="1"/>
          <c:tx>
            <c:strRef>
              <c:f>Rel_Exp2022!$Z$11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(Rel_Exp2022!$X$14:$X$18,Rel_Exp2022!$X$21:$X$25)</c:f>
              <c:strCache>
                <c:ptCount val="10"/>
                <c:pt idx="0">
                  <c:v>Barcarena</c:v>
                </c:pt>
                <c:pt idx="1">
                  <c:v>São Luís</c:v>
                </c:pt>
                <c:pt idx="2">
                  <c:v>Santarém</c:v>
                </c:pt>
                <c:pt idx="3">
                  <c:v>Manaus</c:v>
                </c:pt>
                <c:pt idx="4">
                  <c:v>Salvador</c:v>
                </c:pt>
                <c:pt idx="5">
                  <c:v>Santos</c:v>
                </c:pt>
                <c:pt idx="6">
                  <c:v>Paranaguá</c:v>
                </c:pt>
                <c:pt idx="7">
                  <c:v>Rio Grande</c:v>
                </c:pt>
                <c:pt idx="8">
                  <c:v>São Fco. do Sul</c:v>
                </c:pt>
                <c:pt idx="9">
                  <c:v>Vitória</c:v>
                </c:pt>
              </c:strCache>
            </c:strRef>
          </c:cat>
          <c:val>
            <c:numRef>
              <c:f>(Rel_Exp2022!$Z$14:$Z$18,Rel_Exp2022!$Z$21:$Z$25)</c:f>
              <c:numCache>
                <c:formatCode>#,##0</c:formatCode>
                <c:ptCount val="10"/>
                <c:pt idx="0">
                  <c:v>3400062.0690000001</c:v>
                </c:pt>
                <c:pt idx="1">
                  <c:v>3604708.5669999998</c:v>
                </c:pt>
                <c:pt idx="2">
                  <c:v>1201965.922</c:v>
                </c:pt>
                <c:pt idx="3">
                  <c:v>1298884.554</c:v>
                </c:pt>
                <c:pt idx="4">
                  <c:v>1300482.68</c:v>
                </c:pt>
                <c:pt idx="5">
                  <c:v>11465780.721000001</c:v>
                </c:pt>
                <c:pt idx="6">
                  <c:v>6335064.3169999998</c:v>
                </c:pt>
                <c:pt idx="7">
                  <c:v>5226218.5089999996</c:v>
                </c:pt>
                <c:pt idx="8">
                  <c:v>1897945.757</c:v>
                </c:pt>
                <c:pt idx="9">
                  <c:v>1583332.433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6-430E-B7A5-AECB73BDE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11344"/>
        <c:axId val="426606640"/>
      </c:barChart>
      <c:catAx>
        <c:axId val="42661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26606640"/>
        <c:crosses val="autoZero"/>
        <c:auto val="1"/>
        <c:lblAlgn val="ctr"/>
        <c:lblOffset val="100"/>
        <c:noMultiLvlLbl val="0"/>
      </c:catAx>
      <c:valAx>
        <c:axId val="42660664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426611344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970401344104395"/>
          <c:y val="0.4201812817825395"/>
          <c:w val="0.10065624040453705"/>
          <c:h val="0.146609991848142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Exportações de Milho </a:t>
            </a:r>
            <a:r>
              <a:rPr lang="pt-BR" sz="1000" b="1" i="0" u="none" strike="noStrike" baseline="0">
                <a:effectLst/>
              </a:rPr>
              <a:t>(% sobre o total do ano)</a:t>
            </a:r>
            <a:endParaRPr lang="pt-BR" sz="1000"/>
          </a:p>
        </c:rich>
      </c:tx>
      <c:layout>
        <c:manualLayout>
          <c:xMode val="edge"/>
          <c:yMode val="edge"/>
          <c:x val="0.33642573652018315"/>
          <c:y val="2.2682196819443945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Rel_Exp2022!$O$299</c:f>
              <c:strCache>
                <c:ptCount val="1"/>
                <c:pt idx="0">
                  <c:v>África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Rel_Exp2022!$P$298:$T$298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Rel_Exp2022!$P$299:$T$299</c:f>
              <c:numCache>
                <c:formatCode>#,##0</c:formatCode>
                <c:ptCount val="5"/>
                <c:pt idx="0">
                  <c:v>7362000.3389999978</c:v>
                </c:pt>
                <c:pt idx="1">
                  <c:v>20004574.59500001</c:v>
                </c:pt>
                <c:pt idx="2">
                  <c:v>15355881.715000002</c:v>
                </c:pt>
                <c:pt idx="3">
                  <c:v>5786049.2850000011</c:v>
                </c:pt>
                <c:pt idx="4">
                  <c:v>3564989.2419999978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B-4F70-9460-6B157476347C}"/>
            </c:ext>
          </c:extLst>
        </c:ser>
        <c:ser>
          <c:idx val="2"/>
          <c:order val="1"/>
          <c:tx>
            <c:strRef>
              <c:f>Rel_Exp2022!$O$300</c:f>
              <c:strCache>
                <c:ptCount val="1"/>
                <c:pt idx="0">
                  <c:v>Ásia (exceto China)</c:v>
                </c:pt>
              </c:strCache>
            </c:strRef>
          </c:tx>
          <c:invertIfNegative val="0"/>
          <c:cat>
            <c:numRef>
              <c:f>Rel_Exp2022!$P$298:$T$298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Rel_Exp2022!$P$300:$T$300</c:f>
              <c:numCache>
                <c:formatCode>#,##0</c:formatCode>
                <c:ptCount val="5"/>
                <c:pt idx="0">
                  <c:v>3279183.3159999987</c:v>
                </c:pt>
                <c:pt idx="1">
                  <c:v>5101110.2500000019</c:v>
                </c:pt>
                <c:pt idx="2">
                  <c:v>5103464.9249999998</c:v>
                </c:pt>
                <c:pt idx="3">
                  <c:v>4253544.3419999992</c:v>
                </c:pt>
                <c:pt idx="4">
                  <c:v>2879452.9009999982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B-4F70-9460-6B157476347C}"/>
            </c:ext>
          </c:extLst>
        </c:ser>
        <c:ser>
          <c:idx val="4"/>
          <c:order val="2"/>
          <c:tx>
            <c:strRef>
              <c:f>Rel_Exp2022!$O$302</c:f>
              <c:strCache>
                <c:ptCount val="1"/>
                <c:pt idx="0">
                  <c:v>Oriente Médio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Rel_Exp2022!$P$298:$T$298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Rel_Exp2022!$P$302:$T$302</c:f>
              <c:numCache>
                <c:formatCode>#,##0</c:formatCode>
                <c:ptCount val="5"/>
                <c:pt idx="0">
                  <c:v>3838425.7539999988</c:v>
                </c:pt>
                <c:pt idx="1">
                  <c:v>5270454.9669999927</c:v>
                </c:pt>
                <c:pt idx="2">
                  <c:v>4479083.981999998</c:v>
                </c:pt>
                <c:pt idx="3">
                  <c:v>3429532.3419999974</c:v>
                </c:pt>
                <c:pt idx="4">
                  <c:v>3673299.4579999996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8B-4F70-9460-6B157476347C}"/>
            </c:ext>
          </c:extLst>
        </c:ser>
        <c:ser>
          <c:idx val="3"/>
          <c:order val="3"/>
          <c:tx>
            <c:strRef>
              <c:f>Rel_Exp2022!$O$303</c:f>
              <c:strCache>
                <c:ptCount val="1"/>
                <c:pt idx="0">
                  <c:v>Américas</c:v>
                </c:pt>
              </c:strCache>
            </c:strRef>
          </c:tx>
          <c:invertIfNegative val="0"/>
          <c:cat>
            <c:numRef>
              <c:f>Rel_Exp2022!$P$298:$T$298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Rel_Exp2022!$P$303:$T$303</c:f>
              <c:numCache>
                <c:formatCode>#,##0</c:formatCode>
                <c:ptCount val="5"/>
                <c:pt idx="0">
                  <c:v>616970.55900000047</c:v>
                </c:pt>
                <c:pt idx="1">
                  <c:v>2783444.4269999997</c:v>
                </c:pt>
                <c:pt idx="2">
                  <c:v>1592238.2819999992</c:v>
                </c:pt>
                <c:pt idx="3">
                  <c:v>1950469.396999998</c:v>
                </c:pt>
                <c:pt idx="4">
                  <c:v>2251542.645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8B-4F70-9460-6B157476347C}"/>
            </c:ext>
          </c:extLst>
        </c:ser>
        <c:ser>
          <c:idx val="5"/>
          <c:order val="4"/>
          <c:tx>
            <c:strRef>
              <c:f>Rel_Exp2022!$O$304</c:f>
              <c:strCache>
                <c:ptCount val="1"/>
                <c:pt idx="0">
                  <c:v>Outros Destinos</c:v>
                </c:pt>
              </c:strCache>
            </c:strRef>
          </c:tx>
          <c:invertIfNegative val="0"/>
          <c:cat>
            <c:numRef>
              <c:f>Rel_Exp2022!$P$298:$T$298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Rel_Exp2022!$P$304:$T$304</c:f>
              <c:numCache>
                <c:formatCode>#,##0</c:formatCode>
                <c:ptCount val="5"/>
                <c:pt idx="0">
                  <c:v>303276.10400000005</c:v>
                </c:pt>
                <c:pt idx="1">
                  <c:v>2379060.2790000006</c:v>
                </c:pt>
                <c:pt idx="2">
                  <c:v>1366297.0030000003</c:v>
                </c:pt>
                <c:pt idx="3">
                  <c:v>526487.64899999986</c:v>
                </c:pt>
                <c:pt idx="4">
                  <c:v>404256.91400000005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B-4F70-9460-6B157476347C}"/>
            </c:ext>
          </c:extLst>
        </c:ser>
        <c:ser>
          <c:idx val="1"/>
          <c:order val="5"/>
          <c:tx>
            <c:strRef>
              <c:f>Rel_Exp2022!$O$301</c:f>
              <c:strCache>
                <c:ptCount val="1"/>
                <c:pt idx="0">
                  <c:v>União Europeia</c:v>
                </c:pt>
              </c:strCache>
            </c:strRef>
          </c:tx>
          <c:invertIfNegative val="0"/>
          <c:cat>
            <c:numRef>
              <c:f>Rel_Exp2022!$P$298:$T$298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Rel_Exp2022!$P$301:$T$301</c:f>
              <c:numCache>
                <c:formatCode>#,##0</c:formatCode>
                <c:ptCount val="5"/>
                <c:pt idx="0">
                  <c:v>7561187.9549999963</c:v>
                </c:pt>
                <c:pt idx="1">
                  <c:v>7058477.2380000027</c:v>
                </c:pt>
                <c:pt idx="2">
                  <c:v>6187331.0369999995</c:v>
                </c:pt>
                <c:pt idx="3">
                  <c:v>4268046.0209999997</c:v>
                </c:pt>
                <c:pt idx="4">
                  <c:v>5113923.0649999995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A-4EEA-AD0B-DE422A2E7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07032"/>
        <c:axId val="426609384"/>
      </c:barChart>
      <c:catAx>
        <c:axId val="42660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609384"/>
        <c:crosses val="autoZero"/>
        <c:auto val="1"/>
        <c:lblAlgn val="ctr"/>
        <c:lblOffset val="100"/>
        <c:noMultiLvlLbl val="0"/>
      </c:catAx>
      <c:valAx>
        <c:axId val="426609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6607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110</xdr:row>
      <xdr:rowOff>0</xdr:rowOff>
    </xdr:from>
    <xdr:to>
      <xdr:col>22</xdr:col>
      <xdr:colOff>152399</xdr:colOff>
      <xdr:row>110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85D881-0E71-40CF-B2BD-B0612AC3C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146475</xdr:colOff>
      <xdr:row>63</xdr:row>
      <xdr:rowOff>53339</xdr:rowOff>
    </xdr:from>
    <xdr:to>
      <xdr:col>19</xdr:col>
      <xdr:colOff>749125</xdr:colOff>
      <xdr:row>76</xdr:row>
      <xdr:rowOff>114839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1F72BAA-5EE0-4FEE-A45F-7FF69A278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43389</xdr:colOff>
      <xdr:row>134</xdr:row>
      <xdr:rowOff>156810</xdr:rowOff>
    </xdr:from>
    <xdr:to>
      <xdr:col>19</xdr:col>
      <xdr:colOff>748944</xdr:colOff>
      <xdr:row>147</xdr:row>
      <xdr:rowOff>20190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4037DD-77D5-42F5-AEA7-1A1D56A50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182</xdr:row>
      <xdr:rowOff>0</xdr:rowOff>
    </xdr:from>
    <xdr:to>
      <xdr:col>22</xdr:col>
      <xdr:colOff>152399</xdr:colOff>
      <xdr:row>182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A421896-734D-47C4-91ED-ED23B8434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254</xdr:row>
      <xdr:rowOff>0</xdr:rowOff>
    </xdr:from>
    <xdr:to>
      <xdr:col>22</xdr:col>
      <xdr:colOff>152399</xdr:colOff>
      <xdr:row>254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B0A2369-F744-4971-85BF-D414DA047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206</xdr:row>
      <xdr:rowOff>2857</xdr:rowOff>
    </xdr:from>
    <xdr:to>
      <xdr:col>20</xdr:col>
      <xdr:colOff>6191</xdr:colOff>
      <xdr:row>219</xdr:row>
      <xdr:rowOff>64770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BF9C729-F301-4E5D-8BF7-E7D819509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2381</xdr:colOff>
      <xdr:row>27</xdr:row>
      <xdr:rowOff>99218</xdr:rowOff>
    </xdr:from>
    <xdr:to>
      <xdr:col>20</xdr:col>
      <xdr:colOff>4163</xdr:colOff>
      <xdr:row>40</xdr:row>
      <xdr:rowOff>160718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C5009EB-5E88-41F3-930D-7D81CD4EF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29</xdr:row>
      <xdr:rowOff>73602</xdr:rowOff>
    </xdr:from>
    <xdr:to>
      <xdr:col>28</xdr:col>
      <xdr:colOff>748700</xdr:colOff>
      <xdr:row>42</xdr:row>
      <xdr:rowOff>135102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0EF303B-145A-4EAB-A7D9-E5A778510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9</xdr:col>
      <xdr:colOff>459910</xdr:colOff>
      <xdr:row>1</xdr:row>
      <xdr:rowOff>32648</xdr:rowOff>
    </xdr:from>
    <xdr:ext cx="954745" cy="719827"/>
    <xdr:pic>
      <xdr:nvPicPr>
        <xdr:cNvPr id="10" name="Imagem 9">
          <a:extLst>
            <a:ext uri="{FF2B5EF4-FFF2-40B4-BE49-F238E27FC236}">
              <a16:creationId xmlns:a16="http://schemas.microsoft.com/office/drawing/2014/main" id="{F8521F63-3FEC-47AE-8459-F436B1E5FA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6201" t="15659" r="20001" b="14729"/>
        <a:stretch/>
      </xdr:blipFill>
      <xdr:spPr>
        <a:xfrm>
          <a:off x="7603660" y="118373"/>
          <a:ext cx="954745" cy="719827"/>
        </a:xfrm>
        <a:prstGeom prst="rect">
          <a:avLst/>
        </a:prstGeom>
      </xdr:spPr>
    </xdr:pic>
    <xdr:clientData/>
  </xdr:oneCellAnchor>
  <xdr:twoCellAnchor>
    <xdr:from>
      <xdr:col>14</xdr:col>
      <xdr:colOff>0</xdr:colOff>
      <xdr:row>314</xdr:row>
      <xdr:rowOff>22859</xdr:rowOff>
    </xdr:from>
    <xdr:to>
      <xdr:col>20</xdr:col>
      <xdr:colOff>1781</xdr:colOff>
      <xdr:row>327</xdr:row>
      <xdr:rowOff>84359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76BDF9D8-D44D-4EB5-B58E-B50AD5184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326</xdr:row>
      <xdr:rowOff>0</xdr:rowOff>
    </xdr:from>
    <xdr:to>
      <xdr:col>22</xdr:col>
      <xdr:colOff>152399</xdr:colOff>
      <xdr:row>326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8DD8D658-B753-448A-B0BB-6043FB9D7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30480</xdr:colOff>
      <xdr:row>96</xdr:row>
      <xdr:rowOff>152400</xdr:rowOff>
    </xdr:from>
    <xdr:to>
      <xdr:col>11</xdr:col>
      <xdr:colOff>17520</xdr:colOff>
      <xdr:row>112</xdr:row>
      <xdr:rowOff>157200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0D920F4-B00C-413C-A8C5-A5C1EF416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2381</xdr:colOff>
      <xdr:row>278</xdr:row>
      <xdr:rowOff>99218</xdr:rowOff>
    </xdr:from>
    <xdr:to>
      <xdr:col>20</xdr:col>
      <xdr:colOff>353</xdr:colOff>
      <xdr:row>291</xdr:row>
      <xdr:rowOff>160718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2641200-CDD1-4F23-A7AE-352CC23D1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28086</xdr:colOff>
      <xdr:row>246</xdr:row>
      <xdr:rowOff>8880</xdr:rowOff>
    </xdr:from>
    <xdr:to>
      <xdr:col>28</xdr:col>
      <xdr:colOff>775125</xdr:colOff>
      <xdr:row>259</xdr:row>
      <xdr:rowOff>67205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FF42363-F695-4CE2-930F-03DCAE5C3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15240</xdr:colOff>
      <xdr:row>80</xdr:row>
      <xdr:rowOff>0</xdr:rowOff>
    </xdr:from>
    <xdr:to>
      <xdr:col>10</xdr:col>
      <xdr:colOff>664844</xdr:colOff>
      <xdr:row>96</xdr:row>
      <xdr:rowOff>3810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4845182-57CD-43F1-AB6D-81830AD0E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96E8-8F01-4D43-8439-4859C4BC9A82}">
  <sheetPr>
    <tabColor theme="8" tint="-0.249977111117893"/>
    <pageSetUpPr fitToPage="1"/>
  </sheetPr>
  <dimension ref="A1:AM651"/>
  <sheetViews>
    <sheetView showGridLines="0" tabSelected="1" zoomScaleNormal="100" zoomScaleSheetLayoutView="70" zoomScalePageLayoutView="90" workbookViewId="0"/>
  </sheetViews>
  <sheetFormatPr defaultColWidth="11.28515625" defaultRowHeight="15" customHeight="1" x14ac:dyDescent="0.25"/>
  <cols>
    <col min="1" max="1" width="2.28515625" style="1" customWidth="1"/>
    <col min="2" max="2" width="17.28515625" style="1" customWidth="1"/>
    <col min="3" max="3" width="13.140625" style="1" customWidth="1"/>
    <col min="4" max="4" width="13.42578125" style="1" customWidth="1"/>
    <col min="5" max="5" width="10.85546875" style="1" bestFit="1" customWidth="1"/>
    <col min="6" max="6" width="13.140625" style="1" customWidth="1"/>
    <col min="7" max="7" width="13.7109375" style="1" customWidth="1"/>
    <col min="8" max="8" width="10.140625" style="1" customWidth="1"/>
    <col min="9" max="10" width="13.140625" style="1" customWidth="1"/>
    <col min="11" max="11" width="10.140625" style="1" customWidth="1"/>
    <col min="12" max="12" width="2.28515625" style="1" customWidth="1"/>
    <col min="13" max="13" width="15.140625" style="1" bestFit="1" customWidth="1"/>
    <col min="14" max="14" width="2.28515625" style="1" customWidth="1"/>
    <col min="15" max="15" width="20.85546875" style="1" customWidth="1"/>
    <col min="16" max="19" width="12.5703125" style="1" customWidth="1"/>
    <col min="20" max="20" width="11.28515625" style="1"/>
    <col min="21" max="21" width="6.5703125" style="1" customWidth="1"/>
    <col min="22" max="22" width="10.140625" style="1" bestFit="1" customWidth="1"/>
    <col min="23" max="23" width="2.28515625" style="1" customWidth="1"/>
    <col min="24" max="24" width="14.42578125" style="1" customWidth="1"/>
    <col min="25" max="26" width="11.28515625" style="1"/>
    <col min="27" max="27" width="11.7109375" style="1" bestFit="1" customWidth="1"/>
    <col min="28" max="28" width="11.28515625" style="1"/>
    <col min="29" max="29" width="11.7109375" style="1" bestFit="1" customWidth="1"/>
    <col min="30" max="30" width="12.7109375" style="1" customWidth="1"/>
    <col min="31" max="16384" width="11.28515625" style="1"/>
  </cols>
  <sheetData>
    <row r="1" spans="1:30" ht="6.75" customHeight="1" x14ac:dyDescent="0.25"/>
    <row r="2" spans="1:30" ht="20.25" customHeight="1" x14ac:dyDescent="0.25">
      <c r="B2" s="2" t="s">
        <v>0</v>
      </c>
      <c r="D2" s="3"/>
      <c r="E2" s="3"/>
      <c r="F2" s="3"/>
      <c r="G2" s="3"/>
      <c r="H2" s="3"/>
      <c r="I2" s="3"/>
      <c r="J2" s="3"/>
      <c r="K2" s="3"/>
    </row>
    <row r="3" spans="1:30" ht="14.25" x14ac:dyDescent="0.25">
      <c r="B3" s="4" t="s">
        <v>1</v>
      </c>
      <c r="D3" s="5"/>
      <c r="E3" s="5"/>
      <c r="F3" s="5"/>
      <c r="G3" s="5"/>
      <c r="H3" s="5"/>
      <c r="I3" s="5"/>
      <c r="J3" s="5"/>
      <c r="K3" s="5"/>
    </row>
    <row r="4" spans="1:30" x14ac:dyDescent="0.25">
      <c r="A4" s="6"/>
      <c r="B4" s="7">
        <v>44774</v>
      </c>
      <c r="C4" s="8"/>
      <c r="D4" s="9"/>
      <c r="E4" s="9"/>
      <c r="G4" s="9"/>
      <c r="L4" s="6"/>
      <c r="N4" s="6"/>
      <c r="U4" s="6"/>
      <c r="W4" s="6"/>
    </row>
    <row r="5" spans="1:30" ht="2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0" ht="21" customHeight="1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</row>
    <row r="7" spans="1:30" ht="21" customHeight="1" x14ac:dyDescent="0.25">
      <c r="B7" s="14" t="s">
        <v>2</v>
      </c>
      <c r="O7" s="14" t="s">
        <v>3</v>
      </c>
      <c r="P7" s="6"/>
      <c r="Q7" s="6"/>
      <c r="R7" s="6"/>
      <c r="S7" s="6"/>
      <c r="T7" s="6"/>
      <c r="X7" s="14" t="s">
        <v>4</v>
      </c>
    </row>
    <row r="8" spans="1:30" ht="15" customHeight="1" x14ac:dyDescent="0.25">
      <c r="F8" s="15"/>
      <c r="G8" s="16"/>
      <c r="O8" s="17" t="s">
        <v>5</v>
      </c>
      <c r="X8" s="17" t="s">
        <v>6</v>
      </c>
      <c r="Y8" s="6"/>
      <c r="Z8" s="6"/>
      <c r="AA8" s="6"/>
      <c r="AB8" s="6"/>
      <c r="AC8" s="6"/>
      <c r="AD8" s="6"/>
    </row>
    <row r="9" spans="1:30" ht="15" customHeight="1" x14ac:dyDescent="0.25">
      <c r="B9" s="18" t="s">
        <v>7</v>
      </c>
      <c r="O9" s="14"/>
      <c r="P9" s="6"/>
      <c r="Q9" s="6"/>
      <c r="R9" s="6"/>
      <c r="S9" s="6"/>
      <c r="T9" s="6"/>
      <c r="X9" s="6"/>
      <c r="Y9" s="6"/>
      <c r="Z9" s="6"/>
      <c r="AA9" s="6"/>
      <c r="AB9" s="6"/>
      <c r="AC9" s="6"/>
      <c r="AD9" s="6"/>
    </row>
    <row r="10" spans="1:30" ht="15" customHeight="1" x14ac:dyDescent="0.25">
      <c r="A10" s="198"/>
      <c r="B10" s="199" t="s">
        <v>8</v>
      </c>
      <c r="C10" s="201" t="s">
        <v>9</v>
      </c>
      <c r="D10" s="202"/>
      <c r="E10" s="203"/>
      <c r="F10" s="201" t="s">
        <v>10</v>
      </c>
      <c r="G10" s="202"/>
      <c r="H10" s="203"/>
      <c r="I10" s="201" t="s">
        <v>11</v>
      </c>
      <c r="J10" s="202"/>
      <c r="K10" s="203"/>
      <c r="L10" s="204"/>
      <c r="N10" s="204"/>
      <c r="O10" s="19" t="str">
        <f>"Exportações do complexo soja — jan-"&amp;TEXT($B$4,"mmm")&amp;" (em US$ 1.000)"</f>
        <v>Exportações do complexo soja — jan-ago (em US$ 1.000)</v>
      </c>
      <c r="P10" s="20"/>
      <c r="Q10" s="20"/>
      <c r="R10" s="20"/>
      <c r="S10" s="20"/>
      <c r="T10" s="20"/>
      <c r="U10" s="204"/>
      <c r="W10" s="204"/>
      <c r="X10" s="21" t="str">
        <f>"Exportações do complexo soja — jan-"&amp;TEXT($B$4,"mmm")&amp;" (em US$ 1.000)"</f>
        <v>Exportações do complexo soja — jan-ago (em US$ 1.000)</v>
      </c>
      <c r="Y10" s="21"/>
      <c r="Z10" s="22"/>
      <c r="AA10" s="22"/>
      <c r="AB10" s="22"/>
      <c r="AC10" s="23"/>
      <c r="AD10" s="24"/>
    </row>
    <row r="11" spans="1:30" ht="15" customHeight="1" x14ac:dyDescent="0.25">
      <c r="A11" s="198"/>
      <c r="B11" s="200"/>
      <c r="C11" s="25">
        <v>44197</v>
      </c>
      <c r="D11" s="25">
        <v>44562</v>
      </c>
      <c r="E11" s="26" t="s">
        <v>12</v>
      </c>
      <c r="F11" s="25">
        <f>$C$11</f>
        <v>44197</v>
      </c>
      <c r="G11" s="25">
        <f>$D$11</f>
        <v>44562</v>
      </c>
      <c r="H11" s="26" t="s">
        <v>12</v>
      </c>
      <c r="I11" s="25">
        <f>$C$11</f>
        <v>44197</v>
      </c>
      <c r="J11" s="25">
        <f>$D$11</f>
        <v>44562</v>
      </c>
      <c r="K11" s="26" t="s">
        <v>12</v>
      </c>
      <c r="L11" s="198"/>
      <c r="N11" s="198"/>
      <c r="O11" s="216" t="s">
        <v>13</v>
      </c>
      <c r="P11" s="207">
        <f>$C$11</f>
        <v>44197</v>
      </c>
      <c r="Q11" s="208"/>
      <c r="R11" s="207">
        <f>$D$11</f>
        <v>44562</v>
      </c>
      <c r="S11" s="208"/>
      <c r="T11" s="211" t="s">
        <v>14</v>
      </c>
      <c r="U11" s="198"/>
      <c r="W11" s="198"/>
      <c r="X11" s="205" t="s">
        <v>15</v>
      </c>
      <c r="Y11" s="205" t="s">
        <v>16</v>
      </c>
      <c r="Z11" s="207">
        <f>$C$11</f>
        <v>44197</v>
      </c>
      <c r="AA11" s="208"/>
      <c r="AB11" s="209">
        <f>$D$11</f>
        <v>44562</v>
      </c>
      <c r="AC11" s="210"/>
      <c r="AD11" s="211" t="s">
        <v>14</v>
      </c>
    </row>
    <row r="12" spans="1:30" x14ac:dyDescent="0.25">
      <c r="B12" s="27" t="s">
        <v>17</v>
      </c>
      <c r="C12" s="28">
        <v>23267.167000000001</v>
      </c>
      <c r="D12" s="28">
        <v>1240966.5730000001</v>
      </c>
      <c r="E12" s="29">
        <v>52.33552524894845</v>
      </c>
      <c r="F12" s="28">
        <v>49.498899999999992</v>
      </c>
      <c r="G12" s="28">
        <v>2452.0644759999991</v>
      </c>
      <c r="H12" s="29">
        <v>48.537756919850736</v>
      </c>
      <c r="I12" s="28">
        <v>470.05422342718737</v>
      </c>
      <c r="J12" s="30">
        <v>506.09051480749093</v>
      </c>
      <c r="K12" s="31">
        <v>7.6664115721716719E-2</v>
      </c>
      <c r="O12" s="217"/>
      <c r="P12" s="32" t="s">
        <v>18</v>
      </c>
      <c r="Q12" s="32" t="s">
        <v>19</v>
      </c>
      <c r="R12" s="32" t="s">
        <v>18</v>
      </c>
      <c r="S12" s="32" t="s">
        <v>19</v>
      </c>
      <c r="T12" s="212"/>
      <c r="X12" s="206"/>
      <c r="Y12" s="206"/>
      <c r="Z12" s="33" t="s">
        <v>18</v>
      </c>
      <c r="AA12" s="33" t="s">
        <v>19</v>
      </c>
      <c r="AB12" s="33" t="s">
        <v>18</v>
      </c>
      <c r="AC12" s="33" t="s">
        <v>19</v>
      </c>
      <c r="AD12" s="212"/>
    </row>
    <row r="13" spans="1:30" x14ac:dyDescent="0.25">
      <c r="B13" s="34" t="s">
        <v>20</v>
      </c>
      <c r="C13" s="35">
        <v>1036131.03</v>
      </c>
      <c r="D13" s="35">
        <v>3135292.463</v>
      </c>
      <c r="E13" s="36">
        <v>3.1308915272771611</v>
      </c>
      <c r="F13" s="35">
        <v>2645.9920050000001</v>
      </c>
      <c r="G13" s="35">
        <v>6271.9202289999976</v>
      </c>
      <c r="H13" s="36">
        <v>2.2365105327632322</v>
      </c>
      <c r="I13" s="35">
        <v>391.58509475541672</v>
      </c>
      <c r="J13" s="37">
        <v>499.89354910846731</v>
      </c>
      <c r="K13" s="38">
        <v>0.27634113513924952</v>
      </c>
      <c r="M13" s="39"/>
      <c r="O13" s="20" t="s">
        <v>21</v>
      </c>
      <c r="P13" s="40">
        <v>22357112.438000001</v>
      </c>
      <c r="Q13" s="41">
        <v>0.58773182229984677</v>
      </c>
      <c r="R13" s="40">
        <v>26496232.712000001</v>
      </c>
      <c r="S13" s="41">
        <v>0.54250683312277292</v>
      </c>
      <c r="T13" s="41">
        <v>0.18513662198007325</v>
      </c>
      <c r="V13" s="39"/>
      <c r="X13" s="42" t="s">
        <v>22</v>
      </c>
      <c r="Y13" s="43"/>
      <c r="Z13" s="44">
        <v>11179471.231000001</v>
      </c>
      <c r="AA13" s="45">
        <v>0.29388996531486433</v>
      </c>
      <c r="AB13" s="44">
        <v>15901154.321</v>
      </c>
      <c r="AC13" s="45">
        <v>0.32557401527407775</v>
      </c>
      <c r="AD13" s="46">
        <v>0.42235298901320634</v>
      </c>
    </row>
    <row r="14" spans="1:30" x14ac:dyDescent="0.25">
      <c r="B14" s="47" t="s">
        <v>23</v>
      </c>
      <c r="C14" s="48">
        <v>5046339.1560000004</v>
      </c>
      <c r="D14" s="48">
        <v>6455678.9970000004</v>
      </c>
      <c r="E14" s="49">
        <v>0.77405895582420081</v>
      </c>
      <c r="F14" s="48">
        <v>12693.892072000004</v>
      </c>
      <c r="G14" s="48">
        <v>12190.885298000003</v>
      </c>
      <c r="H14" s="49">
        <v>0.35904539085537329</v>
      </c>
      <c r="I14" s="48">
        <v>397.54073276951357</v>
      </c>
      <c r="J14" s="50">
        <v>529.54964624752051</v>
      </c>
      <c r="K14" s="51">
        <v>0.30537137888207022</v>
      </c>
      <c r="O14" s="20" t="s">
        <v>24</v>
      </c>
      <c r="P14" s="40">
        <v>6042104.21</v>
      </c>
      <c r="Q14" s="41">
        <v>0.15883701116218701</v>
      </c>
      <c r="R14" s="40">
        <v>9556321.2890000008</v>
      </c>
      <c r="S14" s="41">
        <v>0.19566440464010387</v>
      </c>
      <c r="T14" s="41">
        <v>0.58162139494115095</v>
      </c>
      <c r="X14" s="52" t="s">
        <v>108</v>
      </c>
      <c r="Y14" s="53" t="s">
        <v>109</v>
      </c>
      <c r="Z14" s="54">
        <v>3400062.0690000001</v>
      </c>
      <c r="AA14" s="55">
        <v>8.9382055991695922E-2</v>
      </c>
      <c r="AB14" s="54">
        <v>4834245.63</v>
      </c>
      <c r="AC14" s="55">
        <v>9.8980534922654781E-2</v>
      </c>
      <c r="AD14" s="56">
        <v>0.42181099400394495</v>
      </c>
    </row>
    <row r="15" spans="1:30" x14ac:dyDescent="0.25">
      <c r="B15" s="34" t="s">
        <v>25</v>
      </c>
      <c r="C15" s="35">
        <v>6665535.9790000003</v>
      </c>
      <c r="D15" s="35">
        <v>6751373.7450000001</v>
      </c>
      <c r="E15" s="36">
        <v>0.37678611371842186</v>
      </c>
      <c r="F15" s="35">
        <v>16114.936466000006</v>
      </c>
      <c r="G15" s="35">
        <v>11472.577093999998</v>
      </c>
      <c r="H15" s="36">
        <v>2.8031954653005803E-2</v>
      </c>
      <c r="I15" s="35">
        <v>413.62471351117256</v>
      </c>
      <c r="J15" s="37">
        <v>588.47926579032332</v>
      </c>
      <c r="K15" s="38">
        <v>0.33924447337158115</v>
      </c>
      <c r="M15" s="57"/>
      <c r="O15" s="20" t="s">
        <v>26</v>
      </c>
      <c r="P15" s="40">
        <v>5675505.9369999999</v>
      </c>
      <c r="Q15" s="41">
        <v>0.14919974375389458</v>
      </c>
      <c r="R15" s="40">
        <v>7202264.1179999998</v>
      </c>
      <c r="S15" s="41">
        <v>0.14746539783372206</v>
      </c>
      <c r="T15" s="41">
        <v>0.26900829599114556</v>
      </c>
      <c r="V15" s="57"/>
      <c r="X15" s="58" t="s">
        <v>110</v>
      </c>
      <c r="Y15" s="59" t="s">
        <v>111</v>
      </c>
      <c r="Z15" s="60">
        <v>3604708.5669999998</v>
      </c>
      <c r="AA15" s="61">
        <v>9.4761876821884555E-2</v>
      </c>
      <c r="AB15" s="60">
        <v>5601380.1430000002</v>
      </c>
      <c r="AC15" s="61">
        <v>0.11468751182576474</v>
      </c>
      <c r="AD15" s="62">
        <v>0.55390651945594593</v>
      </c>
    </row>
    <row r="16" spans="1:30" x14ac:dyDescent="0.25">
      <c r="B16" s="47" t="s">
        <v>27</v>
      </c>
      <c r="C16" s="48">
        <v>6707871.5829999996</v>
      </c>
      <c r="D16" s="48">
        <v>6609146.557</v>
      </c>
      <c r="E16" s="49">
        <v>0.24196716234553473</v>
      </c>
      <c r="F16" s="48">
        <v>14966.212568999998</v>
      </c>
      <c r="G16" s="48">
        <v>10640.470615000006</v>
      </c>
      <c r="H16" s="49">
        <v>-7.4081663173363871E-2</v>
      </c>
      <c r="I16" s="48">
        <v>448.20100957901883</v>
      </c>
      <c r="J16" s="50">
        <v>621.13291753120416</v>
      </c>
      <c r="K16" s="51">
        <v>0.34133552922397059</v>
      </c>
      <c r="M16" s="63"/>
      <c r="O16" s="20" t="s">
        <v>28</v>
      </c>
      <c r="P16" s="40">
        <v>3964926.7750000004</v>
      </c>
      <c r="Q16" s="41">
        <v>0.10423142278407165</v>
      </c>
      <c r="R16" s="40">
        <v>5585548.6639999999</v>
      </c>
      <c r="S16" s="41">
        <v>0.11436336440340118</v>
      </c>
      <c r="T16" s="41">
        <v>0.4087394247022379</v>
      </c>
      <c r="V16" s="57"/>
      <c r="X16" s="64" t="s">
        <v>112</v>
      </c>
      <c r="Y16" s="65" t="s">
        <v>109</v>
      </c>
      <c r="Z16" s="66">
        <v>1201965.922</v>
      </c>
      <c r="AA16" s="67">
        <v>3.1597712971137649E-2</v>
      </c>
      <c r="AB16" s="66">
        <v>1338010.2949999999</v>
      </c>
      <c r="AC16" s="67">
        <v>2.7395582448117996E-2</v>
      </c>
      <c r="AD16" s="68">
        <v>0.1131848836226822</v>
      </c>
    </row>
    <row r="17" spans="2:30" x14ac:dyDescent="0.25">
      <c r="B17" s="34" t="s">
        <v>29</v>
      </c>
      <c r="C17" s="35">
        <v>5173983.5199999996</v>
      </c>
      <c r="D17" s="35">
        <v>6299609.1540000001</v>
      </c>
      <c r="E17" s="36">
        <v>0.23684373646106799</v>
      </c>
      <c r="F17" s="35">
        <v>11066.523311000001</v>
      </c>
      <c r="G17" s="35">
        <v>9995.8456360000018</v>
      </c>
      <c r="H17" s="36">
        <v>-7.8441483486831234E-2</v>
      </c>
      <c r="I17" s="35">
        <v>467.53468768796768</v>
      </c>
      <c r="J17" s="37">
        <v>630.22273286333882</v>
      </c>
      <c r="K17" s="38">
        <v>0.34212175819373924</v>
      </c>
      <c r="M17" s="69"/>
      <c r="O17" s="69" t="s">
        <v>32</v>
      </c>
      <c r="P17" s="40">
        <v>1029420.3419999999</v>
      </c>
      <c r="Q17" s="41">
        <v>2.7061772632490953E-2</v>
      </c>
      <c r="R17" s="40">
        <v>2074817.125</v>
      </c>
      <c r="S17" s="41">
        <v>4.248160408414843E-2</v>
      </c>
      <c r="T17" s="41">
        <v>1.0155198419422724</v>
      </c>
      <c r="V17" s="57"/>
      <c r="X17" s="58" t="s">
        <v>113</v>
      </c>
      <c r="Y17" s="59" t="s">
        <v>114</v>
      </c>
      <c r="Z17" s="60">
        <v>1298884.554</v>
      </c>
      <c r="AA17" s="61">
        <v>3.4145544868397812E-2</v>
      </c>
      <c r="AB17" s="60">
        <v>1756507.537</v>
      </c>
      <c r="AC17" s="61">
        <v>3.5964257697003871E-2</v>
      </c>
      <c r="AD17" s="62">
        <v>0.35231998224224015</v>
      </c>
    </row>
    <row r="18" spans="2:30" x14ac:dyDescent="0.25">
      <c r="B18" s="47" t="s">
        <v>31</v>
      </c>
      <c r="C18" s="48">
        <v>3983589.6710000001</v>
      </c>
      <c r="D18" s="48">
        <v>4715060.9689999996</v>
      </c>
      <c r="E18" s="49">
        <v>0.22944006110195142</v>
      </c>
      <c r="F18" s="48">
        <v>8669.6683409999987</v>
      </c>
      <c r="G18" s="48">
        <v>7506.2143150000002</v>
      </c>
      <c r="H18" s="49">
        <v>-8.5742741625602262E-2</v>
      </c>
      <c r="I18" s="48">
        <v>459.48582048532148</v>
      </c>
      <c r="J18" s="50">
        <v>628.15432268935945</v>
      </c>
      <c r="K18" s="51">
        <v>0.34474192011115901</v>
      </c>
      <c r="M18" s="69"/>
      <c r="O18" s="69" t="s">
        <v>30</v>
      </c>
      <c r="P18" s="40">
        <v>1114631.233</v>
      </c>
      <c r="Q18" s="41">
        <v>2.9301827218525131E-2</v>
      </c>
      <c r="R18" s="40">
        <v>1138887.879</v>
      </c>
      <c r="S18" s="41">
        <v>2.3318577521338677E-2</v>
      </c>
      <c r="T18" s="41">
        <v>2.1762036879869082E-2</v>
      </c>
      <c r="V18" s="57"/>
      <c r="X18" s="64" t="s">
        <v>115</v>
      </c>
      <c r="Y18" s="65" t="s">
        <v>116</v>
      </c>
      <c r="Z18" s="66">
        <v>1300482.68</v>
      </c>
      <c r="AA18" s="67">
        <v>3.4187556980151933E-2</v>
      </c>
      <c r="AB18" s="66">
        <v>1915624.6869999999</v>
      </c>
      <c r="AC18" s="67">
        <v>3.9222160134693679E-2</v>
      </c>
      <c r="AD18" s="68">
        <v>0.47301053405801607</v>
      </c>
    </row>
    <row r="19" spans="2:30" x14ac:dyDescent="0.25">
      <c r="B19" s="34" t="s">
        <v>33</v>
      </c>
      <c r="C19" s="35">
        <v>3141141.3169999998</v>
      </c>
      <c r="D19" s="35">
        <v>3796592.0219999999</v>
      </c>
      <c r="E19" s="36">
        <v>0.2273866518450926</v>
      </c>
      <c r="F19" s="35">
        <v>6481.5761819999971</v>
      </c>
      <c r="G19" s="35">
        <v>6093.0310149999968</v>
      </c>
      <c r="H19" s="36">
        <v>-8.3442468469480641E-2</v>
      </c>
      <c r="I19" s="35">
        <v>484.62615092348557</v>
      </c>
      <c r="J19" s="37">
        <v>623.10400400940716</v>
      </c>
      <c r="K19" s="38">
        <v>0.33912668831113457</v>
      </c>
      <c r="M19" s="69"/>
      <c r="O19" s="69" t="s">
        <v>40</v>
      </c>
      <c r="P19" s="40">
        <v>522969.78</v>
      </c>
      <c r="Q19" s="41">
        <v>1.3748017891824229E-2</v>
      </c>
      <c r="R19" s="40">
        <v>924211.826</v>
      </c>
      <c r="S19" s="41">
        <v>1.8923113950112532E-2</v>
      </c>
      <c r="T19" s="70">
        <v>0.76723753712881837</v>
      </c>
      <c r="V19" s="57"/>
      <c r="X19" s="71" t="s">
        <v>35</v>
      </c>
      <c r="Y19" s="72"/>
      <c r="Z19" s="73">
        <v>373367.43900000118</v>
      </c>
      <c r="AA19" s="74">
        <v>9.8152176815964522E-3</v>
      </c>
      <c r="AB19" s="73">
        <v>455386.02900000103</v>
      </c>
      <c r="AC19" s="74">
        <v>9.3239682458426676E-3</v>
      </c>
      <c r="AD19" s="75">
        <v>0.21967258371450971</v>
      </c>
    </row>
    <row r="20" spans="2:30" x14ac:dyDescent="0.25">
      <c r="B20" s="47" t="s">
        <v>36</v>
      </c>
      <c r="C20" s="48">
        <v>2458554.6239999998</v>
      </c>
      <c r="D20" s="48" t="s">
        <v>106</v>
      </c>
      <c r="E20" s="49" t="s">
        <v>107</v>
      </c>
      <c r="F20" s="48">
        <v>4827.3035029999974</v>
      </c>
      <c r="G20" s="48" t="s">
        <v>106</v>
      </c>
      <c r="H20" s="49" t="s">
        <v>107</v>
      </c>
      <c r="I20" s="48">
        <v>509.30185402100687</v>
      </c>
      <c r="J20" s="50" t="s">
        <v>106</v>
      </c>
      <c r="K20" s="51" t="s">
        <v>107</v>
      </c>
      <c r="M20" s="69"/>
      <c r="O20" s="69" t="s">
        <v>34</v>
      </c>
      <c r="P20" s="40">
        <v>270887.13799999998</v>
      </c>
      <c r="Q20" s="41">
        <v>7.1211786269735474E-3</v>
      </c>
      <c r="R20" s="40">
        <v>534108.647</v>
      </c>
      <c r="S20" s="41">
        <v>1.0935803356536393E-2</v>
      </c>
      <c r="T20" s="70">
        <v>0.97170176090088134</v>
      </c>
      <c r="V20" s="57"/>
      <c r="X20" s="42" t="s">
        <v>38</v>
      </c>
      <c r="Y20" s="43"/>
      <c r="Z20" s="44">
        <v>26860178.129000001</v>
      </c>
      <c r="AA20" s="45">
        <v>0.70611003468513578</v>
      </c>
      <c r="AB20" s="44">
        <v>32939212.462000001</v>
      </c>
      <c r="AC20" s="45">
        <v>0.6744259847259223</v>
      </c>
      <c r="AD20" s="46">
        <v>0.2263214452191841</v>
      </c>
    </row>
    <row r="21" spans="2:30" x14ac:dyDescent="0.25">
      <c r="B21" s="34" t="s">
        <v>39</v>
      </c>
      <c r="C21" s="35">
        <v>1719368.4680000001</v>
      </c>
      <c r="D21" s="35" t="s">
        <v>106</v>
      </c>
      <c r="E21" s="36" t="s">
        <v>107</v>
      </c>
      <c r="F21" s="35">
        <v>3292.9422730000006</v>
      </c>
      <c r="G21" s="35" t="s">
        <v>106</v>
      </c>
      <c r="H21" s="36" t="s">
        <v>107</v>
      </c>
      <c r="I21" s="35">
        <v>522.13744592418482</v>
      </c>
      <c r="J21" s="37" t="s">
        <v>106</v>
      </c>
      <c r="K21" s="38" t="s">
        <v>107</v>
      </c>
      <c r="M21" s="69"/>
      <c r="O21" s="69" t="s">
        <v>42</v>
      </c>
      <c r="P21" s="40">
        <v>673198.554</v>
      </c>
      <c r="Q21" s="41">
        <v>1.7697285998327088E-2</v>
      </c>
      <c r="R21" s="40">
        <v>441231.39399999997</v>
      </c>
      <c r="S21" s="41">
        <v>9.0341539808742911E-3</v>
      </c>
      <c r="T21" s="70">
        <v>-0.34457465575601937</v>
      </c>
      <c r="X21" s="52" t="s">
        <v>92</v>
      </c>
      <c r="Y21" s="53" t="s">
        <v>117</v>
      </c>
      <c r="Z21" s="54">
        <v>11465780.721000001</v>
      </c>
      <c r="AA21" s="55">
        <v>0.30141657228461899</v>
      </c>
      <c r="AB21" s="54">
        <v>17226209.317000002</v>
      </c>
      <c r="AC21" s="55">
        <v>0.35270433970196913</v>
      </c>
      <c r="AD21" s="56">
        <v>0.50240177587292967</v>
      </c>
    </row>
    <row r="22" spans="2:30" x14ac:dyDescent="0.25">
      <c r="B22" s="47" t="s">
        <v>41</v>
      </c>
      <c r="C22" s="48">
        <v>1321125.517</v>
      </c>
      <c r="D22" s="48" t="s">
        <v>106</v>
      </c>
      <c r="E22" s="49" t="s">
        <v>107</v>
      </c>
      <c r="F22" s="48">
        <v>2587.1393850000009</v>
      </c>
      <c r="G22" s="48" t="s">
        <v>106</v>
      </c>
      <c r="H22" s="49" t="s">
        <v>107</v>
      </c>
      <c r="I22" s="48">
        <v>510.65107843039527</v>
      </c>
      <c r="J22" s="50" t="s">
        <v>106</v>
      </c>
      <c r="K22" s="51" t="s">
        <v>107</v>
      </c>
      <c r="M22" s="69"/>
      <c r="O22" s="69" t="s">
        <v>37</v>
      </c>
      <c r="P22" s="40">
        <v>346297.77500000002</v>
      </c>
      <c r="Q22" s="41">
        <v>9.1036006069010727E-3</v>
      </c>
      <c r="R22" s="40">
        <v>467109.44099999999</v>
      </c>
      <c r="S22" s="41">
        <v>9.5640035439411991E-3</v>
      </c>
      <c r="T22" s="41">
        <v>0.3488664228350874</v>
      </c>
      <c r="X22" s="58" t="s">
        <v>118</v>
      </c>
      <c r="Y22" s="59" t="s">
        <v>119</v>
      </c>
      <c r="Z22" s="60">
        <v>6335064.3169999998</v>
      </c>
      <c r="AA22" s="61">
        <v>0.16653845194644559</v>
      </c>
      <c r="AB22" s="60">
        <v>8229048.2439999999</v>
      </c>
      <c r="AC22" s="61">
        <v>0.16848866595457893</v>
      </c>
      <c r="AD22" s="62">
        <v>0.29896838172858603</v>
      </c>
    </row>
    <row r="23" spans="2:30" x14ac:dyDescent="0.25">
      <c r="B23" s="76" t="s">
        <v>43</v>
      </c>
      <c r="C23" s="77">
        <v>1358909.963</v>
      </c>
      <c r="D23" s="77" t="s">
        <v>106</v>
      </c>
      <c r="E23" s="78" t="s">
        <v>107</v>
      </c>
      <c r="F23" s="77">
        <v>2711.9076639999998</v>
      </c>
      <c r="G23" s="77" t="s">
        <v>106</v>
      </c>
      <c r="H23" s="78" t="s">
        <v>107</v>
      </c>
      <c r="I23" s="77">
        <v>501.09005591865906</v>
      </c>
      <c r="J23" s="79" t="s">
        <v>106</v>
      </c>
      <c r="K23" s="80" t="s">
        <v>107</v>
      </c>
      <c r="M23" s="69"/>
      <c r="O23" s="69" t="s">
        <v>44</v>
      </c>
      <c r="P23" s="40">
        <v>7521.81</v>
      </c>
      <c r="Q23" s="41">
        <v>1.9773604979412461E-4</v>
      </c>
      <c r="R23" s="40">
        <v>5179.848</v>
      </c>
      <c r="S23" s="41">
        <v>1.0605669738342267E-4</v>
      </c>
      <c r="T23" s="41">
        <v>-0.31135617623949557</v>
      </c>
      <c r="X23" s="64" t="s">
        <v>97</v>
      </c>
      <c r="Y23" s="65" t="s">
        <v>120</v>
      </c>
      <c r="Z23" s="66">
        <v>5226218.5089999996</v>
      </c>
      <c r="AA23" s="67">
        <v>0.13738871406358305</v>
      </c>
      <c r="AB23" s="66">
        <v>3394312.7570000002</v>
      </c>
      <c r="AC23" s="67">
        <v>6.9498101275141694E-2</v>
      </c>
      <c r="AD23" s="68">
        <v>-0.3505222272749024</v>
      </c>
    </row>
    <row r="24" spans="2:30" ht="15" customHeight="1" x14ac:dyDescent="0.25">
      <c r="B24" s="81" t="s">
        <v>45</v>
      </c>
      <c r="C24" s="82">
        <v>38635817.994999997</v>
      </c>
      <c r="D24" s="82">
        <v>39003720.479999997</v>
      </c>
      <c r="E24" s="83">
        <v>9.5223164434516949E-3</v>
      </c>
      <c r="F24" s="82">
        <v>86107.592671000006</v>
      </c>
      <c r="G24" s="82">
        <v>66623.008677999998</v>
      </c>
      <c r="H24" s="83">
        <v>-0.22628183402416935</v>
      </c>
      <c r="I24" s="82">
        <v>448.69234868311531</v>
      </c>
      <c r="J24" s="82">
        <v>585.43919366523085</v>
      </c>
      <c r="K24" s="83">
        <v>0.30476749911929457</v>
      </c>
      <c r="M24" s="69"/>
      <c r="O24" s="69" t="s">
        <v>46</v>
      </c>
      <c r="P24" s="40">
        <v>0.14299999999999999</v>
      </c>
      <c r="Q24" s="41">
        <v>3.7592354925955074E-9</v>
      </c>
      <c r="R24" s="40">
        <v>2.504</v>
      </c>
      <c r="S24" s="41">
        <v>5.1269066244432343E-8</v>
      </c>
      <c r="T24" s="70">
        <v>16.510489510489514</v>
      </c>
      <c r="X24" s="58" t="s">
        <v>121</v>
      </c>
      <c r="Y24" s="59" t="s">
        <v>122</v>
      </c>
      <c r="Z24" s="60">
        <v>1897945.757</v>
      </c>
      <c r="AA24" s="61">
        <v>4.9893881487660482E-2</v>
      </c>
      <c r="AB24" s="60">
        <v>1940777.084</v>
      </c>
      <c r="AC24" s="61">
        <v>3.9737152110731727E-2</v>
      </c>
      <c r="AD24" s="62">
        <v>2.2567202904524342E-2</v>
      </c>
    </row>
    <row r="25" spans="2:30" ht="15" customHeight="1" x14ac:dyDescent="0.25">
      <c r="B25" s="84" t="s">
        <v>47</v>
      </c>
      <c r="G25" s="57"/>
      <c r="H25" s="20"/>
      <c r="I25" s="20"/>
      <c r="M25" s="15"/>
      <c r="O25" s="85" t="s">
        <v>48</v>
      </c>
      <c r="P25" s="86">
        <v>38039649.359999999</v>
      </c>
      <c r="Q25" s="87">
        <v>0.99999999999999989</v>
      </c>
      <c r="R25" s="86">
        <v>48840366.783</v>
      </c>
      <c r="S25" s="87">
        <v>1</v>
      </c>
      <c r="T25" s="88">
        <v>0.28393314882542864</v>
      </c>
      <c r="V25" s="15"/>
      <c r="X25" s="64" t="s">
        <v>123</v>
      </c>
      <c r="Y25" s="65" t="s">
        <v>124</v>
      </c>
      <c r="Z25" s="66">
        <v>1583332.433</v>
      </c>
      <c r="AA25" s="67">
        <v>4.1623213137840551E-2</v>
      </c>
      <c r="AB25" s="66">
        <v>1789363.2</v>
      </c>
      <c r="AC25" s="67">
        <v>3.6636973017631566E-2</v>
      </c>
      <c r="AD25" s="68">
        <v>0.13012476894042124</v>
      </c>
    </row>
    <row r="26" spans="2:30" ht="15" customHeight="1" x14ac:dyDescent="0.25">
      <c r="O26" s="84" t="str">
        <f>B25</f>
        <v>Fonte: Ministério da Economia/ComexStat. Elaboração: ABIOVE - Coordenadoria de Economia e Estatística.</v>
      </c>
      <c r="P26" s="6"/>
      <c r="Q26" s="6"/>
      <c r="R26" s="6"/>
      <c r="S26" s="6"/>
      <c r="T26" s="6"/>
      <c r="X26" s="71" t="s">
        <v>49</v>
      </c>
      <c r="Y26" s="72"/>
      <c r="Z26" s="73">
        <v>351836.39200000092</v>
      </c>
      <c r="AA26" s="74">
        <v>9.2492017649870618E-3</v>
      </c>
      <c r="AB26" s="73">
        <v>359501.86000000313</v>
      </c>
      <c r="AC26" s="74">
        <v>7.3607526658693301E-3</v>
      </c>
      <c r="AD26" s="75">
        <v>2.1787024237112419E-2</v>
      </c>
    </row>
    <row r="27" spans="2:30" ht="15" customHeight="1" x14ac:dyDescent="0.25">
      <c r="B27" s="18" t="s">
        <v>50</v>
      </c>
      <c r="I27" s="89"/>
      <c r="J27" s="89"/>
      <c r="K27" s="89"/>
      <c r="O27" s="6"/>
      <c r="P27" s="6"/>
      <c r="Q27" s="6"/>
      <c r="R27" s="6"/>
      <c r="S27" s="6"/>
      <c r="T27" s="6"/>
      <c r="X27" s="90" t="s">
        <v>45</v>
      </c>
      <c r="Y27" s="91"/>
      <c r="Z27" s="92">
        <v>38039649.359999999</v>
      </c>
      <c r="AA27" s="93">
        <v>1</v>
      </c>
      <c r="AB27" s="92">
        <v>48840366.783</v>
      </c>
      <c r="AC27" s="93">
        <v>1</v>
      </c>
      <c r="AD27" s="94">
        <v>0.28393314882542864</v>
      </c>
    </row>
    <row r="28" spans="2:30" ht="15" customHeight="1" x14ac:dyDescent="0.25">
      <c r="B28" s="199" t="s">
        <v>8</v>
      </c>
      <c r="C28" s="201" t="s">
        <v>9</v>
      </c>
      <c r="D28" s="202"/>
      <c r="E28" s="203"/>
      <c r="F28" s="213" t="s">
        <v>10</v>
      </c>
      <c r="G28" s="213"/>
      <c r="H28" s="214"/>
      <c r="I28" s="215" t="s">
        <v>11</v>
      </c>
      <c r="J28" s="213"/>
      <c r="K28" s="214"/>
      <c r="M28" s="16"/>
      <c r="O28" s="6"/>
      <c r="P28" s="6"/>
      <c r="Q28" s="6"/>
      <c r="R28" s="6"/>
      <c r="S28" s="6"/>
      <c r="T28" s="6"/>
      <c r="X28" s="84" t="str">
        <f>B25</f>
        <v>Fonte: Ministério da Economia/ComexStat. Elaboração: ABIOVE - Coordenadoria de Economia e Estatística.</v>
      </c>
      <c r="Y28" s="84"/>
      <c r="Z28" s="22"/>
      <c r="AA28" s="22"/>
      <c r="AB28" s="22"/>
      <c r="AC28" s="22"/>
      <c r="AD28" s="22"/>
    </row>
    <row r="29" spans="2:30" ht="15" customHeight="1" x14ac:dyDescent="0.25">
      <c r="B29" s="200"/>
      <c r="C29" s="25">
        <f>$C$11</f>
        <v>44197</v>
      </c>
      <c r="D29" s="25">
        <f>$D$11</f>
        <v>44562</v>
      </c>
      <c r="E29" s="26" t="s">
        <v>12</v>
      </c>
      <c r="F29" s="25">
        <f>$C$11</f>
        <v>44197</v>
      </c>
      <c r="G29" s="25">
        <f>$D$11</f>
        <v>44562</v>
      </c>
      <c r="H29" s="26" t="s">
        <v>12</v>
      </c>
      <c r="I29" s="25">
        <f>$C$11</f>
        <v>44197</v>
      </c>
      <c r="J29" s="25">
        <f>$D$11</f>
        <v>44562</v>
      </c>
      <c r="K29" s="26" t="s">
        <v>12</v>
      </c>
      <c r="M29" s="95"/>
      <c r="O29" s="6"/>
      <c r="P29" s="6"/>
      <c r="Q29" s="6"/>
      <c r="R29" s="6"/>
      <c r="S29" s="6"/>
      <c r="T29" s="6"/>
      <c r="X29" s="96"/>
      <c r="Y29" s="97"/>
      <c r="Z29" s="98"/>
      <c r="AA29" s="22"/>
      <c r="AB29" s="22"/>
      <c r="AC29" s="22"/>
      <c r="AD29" s="22"/>
    </row>
    <row r="30" spans="2:30" ht="15" customHeight="1" x14ac:dyDescent="0.25">
      <c r="B30" s="27" t="s">
        <v>17</v>
      </c>
      <c r="C30" s="28">
        <v>449548.57699999999</v>
      </c>
      <c r="D30" s="28">
        <v>635175.98</v>
      </c>
      <c r="E30" s="29">
        <v>0.41291956530873414</v>
      </c>
      <c r="F30" s="28">
        <v>1024.8778829999999</v>
      </c>
      <c r="G30" s="28">
        <v>1454.7626230000003</v>
      </c>
      <c r="H30" s="29">
        <v>0.41944971896715277</v>
      </c>
      <c r="I30" s="28">
        <v>438.63623604023081</v>
      </c>
      <c r="J30" s="30">
        <v>436.61829769185641</v>
      </c>
      <c r="K30" s="31">
        <v>-4.6004825469762034E-3</v>
      </c>
      <c r="O30" s="6"/>
      <c r="P30" s="6"/>
      <c r="Q30" s="6"/>
      <c r="R30" s="6"/>
      <c r="S30" s="6"/>
      <c r="T30" s="6"/>
      <c r="X30" s="6"/>
      <c r="Y30" s="6"/>
      <c r="Z30" s="6"/>
      <c r="AA30" s="6"/>
      <c r="AB30" s="6"/>
      <c r="AC30" s="6"/>
      <c r="AD30" s="6"/>
    </row>
    <row r="31" spans="2:30" ht="15" customHeight="1" x14ac:dyDescent="0.25">
      <c r="B31" s="34" t="s">
        <v>20</v>
      </c>
      <c r="C31" s="35">
        <v>465750.728</v>
      </c>
      <c r="D31" s="35">
        <v>688692.69200000004</v>
      </c>
      <c r="E31" s="36">
        <v>0.44637788400811701</v>
      </c>
      <c r="F31" s="35">
        <v>1040.2260540000002</v>
      </c>
      <c r="G31" s="35">
        <v>1560.9760350000006</v>
      </c>
      <c r="H31" s="36">
        <v>0.46033262731608521</v>
      </c>
      <c r="I31" s="35">
        <v>447.73991788519453</v>
      </c>
      <c r="J31" s="37">
        <v>441.19363562170241</v>
      </c>
      <c r="K31" s="38">
        <v>-9.5558662779556824E-3</v>
      </c>
      <c r="O31" s="6"/>
      <c r="P31" s="6"/>
      <c r="Q31" s="6"/>
      <c r="R31" s="6"/>
      <c r="S31" s="6"/>
      <c r="T31" s="6"/>
      <c r="X31" s="6"/>
      <c r="Y31" s="6"/>
      <c r="Z31" s="6"/>
      <c r="AA31" s="6"/>
      <c r="AB31" s="6"/>
      <c r="AC31" s="6"/>
      <c r="AD31" s="6"/>
    </row>
    <row r="32" spans="2:30" ht="15" customHeight="1" x14ac:dyDescent="0.25">
      <c r="B32" s="47" t="s">
        <v>23</v>
      </c>
      <c r="C32" s="48">
        <v>517096.01</v>
      </c>
      <c r="D32" s="48">
        <v>720914.10900000005</v>
      </c>
      <c r="E32" s="49">
        <v>0.42752685629944276</v>
      </c>
      <c r="F32" s="48">
        <v>1184.6495949999996</v>
      </c>
      <c r="G32" s="48">
        <v>1464.3349139999998</v>
      </c>
      <c r="H32" s="49">
        <v>0.37858872307858499</v>
      </c>
      <c r="I32" s="48">
        <v>436.49701327927284</v>
      </c>
      <c r="J32" s="50">
        <v>492.31504494469777</v>
      </c>
      <c r="K32" s="51">
        <v>3.5498718654517925E-2</v>
      </c>
      <c r="O32" s="6"/>
      <c r="P32" s="6"/>
      <c r="Q32" s="6"/>
      <c r="R32" s="6"/>
      <c r="S32" s="6"/>
      <c r="T32" s="6"/>
      <c r="X32" s="6"/>
      <c r="Y32" s="6"/>
      <c r="Z32" s="6"/>
      <c r="AA32" s="6"/>
      <c r="AB32" s="6"/>
      <c r="AC32" s="6"/>
      <c r="AD32" s="6"/>
    </row>
    <row r="33" spans="2:30" ht="15" customHeight="1" x14ac:dyDescent="0.25">
      <c r="B33" s="34" t="s">
        <v>25</v>
      </c>
      <c r="C33" s="35">
        <v>630362.30599999998</v>
      </c>
      <c r="D33" s="35">
        <v>899556.78799999994</v>
      </c>
      <c r="E33" s="36">
        <v>0.42738028890307533</v>
      </c>
      <c r="F33" s="35">
        <v>1391.0103620000004</v>
      </c>
      <c r="G33" s="35">
        <v>1657.927064</v>
      </c>
      <c r="H33" s="36">
        <v>0.32262721745783368</v>
      </c>
      <c r="I33" s="35">
        <v>453.16866302394936</v>
      </c>
      <c r="J33" s="37">
        <v>542.57922892559759</v>
      </c>
      <c r="K33" s="38">
        <v>7.9200752912512273E-2</v>
      </c>
      <c r="O33" s="6"/>
      <c r="P33" s="6"/>
      <c r="Q33" s="6"/>
      <c r="R33" s="6"/>
      <c r="S33" s="6"/>
      <c r="T33" s="6"/>
      <c r="X33" s="6"/>
      <c r="Y33" s="6"/>
      <c r="Z33" s="6"/>
      <c r="AA33" s="6"/>
      <c r="AB33" s="6"/>
      <c r="AC33" s="6"/>
      <c r="AD33" s="6"/>
    </row>
    <row r="34" spans="2:30" ht="15" customHeight="1" x14ac:dyDescent="0.25">
      <c r="B34" s="47" t="s">
        <v>27</v>
      </c>
      <c r="C34" s="48">
        <v>743521.83499999996</v>
      </c>
      <c r="D34" s="48">
        <v>1096909.8149999999</v>
      </c>
      <c r="E34" s="49">
        <v>0.44007375151450362</v>
      </c>
      <c r="F34" s="48">
        <v>1765.1771249999997</v>
      </c>
      <c r="G34" s="48">
        <v>1975.0326139999997</v>
      </c>
      <c r="H34" s="49">
        <v>0.26648578654358052</v>
      </c>
      <c r="I34" s="48">
        <v>421.21655921640161</v>
      </c>
      <c r="J34" s="50">
        <v>555.38820332614523</v>
      </c>
      <c r="K34" s="51">
        <v>0.13706270280748223</v>
      </c>
      <c r="O34" s="6"/>
      <c r="P34" s="6"/>
      <c r="Q34" s="6"/>
      <c r="R34" s="6"/>
      <c r="S34" s="6"/>
      <c r="T34" s="6"/>
      <c r="X34" s="6"/>
      <c r="Y34" s="6"/>
      <c r="Z34" s="6"/>
      <c r="AA34" s="6"/>
      <c r="AB34" s="6"/>
      <c r="AC34" s="6"/>
      <c r="AD34" s="6"/>
    </row>
    <row r="35" spans="2:30" ht="15" customHeight="1" x14ac:dyDescent="0.25">
      <c r="B35" s="34" t="s">
        <v>29</v>
      </c>
      <c r="C35" s="35">
        <v>729350.34</v>
      </c>
      <c r="D35" s="35">
        <v>1155785.0870000001</v>
      </c>
      <c r="E35" s="36">
        <v>0.46990346016418755</v>
      </c>
      <c r="F35" s="35">
        <v>1704.4032659999998</v>
      </c>
      <c r="G35" s="35">
        <v>2192.5016990000008</v>
      </c>
      <c r="H35" s="36">
        <v>0.27066553365188017</v>
      </c>
      <c r="I35" s="35">
        <v>427.92122882496284</v>
      </c>
      <c r="J35" s="37">
        <v>527.15356504724866</v>
      </c>
      <c r="K35" s="38">
        <v>0.15679808827402408</v>
      </c>
      <c r="O35" s="6"/>
      <c r="P35" s="6"/>
      <c r="Q35" s="6"/>
      <c r="R35" s="6"/>
      <c r="S35" s="6"/>
      <c r="T35" s="6"/>
      <c r="X35" s="6"/>
      <c r="Y35" s="6"/>
      <c r="Z35" s="6"/>
      <c r="AA35" s="6"/>
      <c r="AB35" s="6"/>
      <c r="AC35" s="6"/>
      <c r="AD35" s="6"/>
    </row>
    <row r="36" spans="2:30" ht="15" customHeight="1" x14ac:dyDescent="0.25">
      <c r="B36" s="47" t="s">
        <v>31</v>
      </c>
      <c r="C36" s="48">
        <v>852604.59400000004</v>
      </c>
      <c r="D36" s="48">
        <v>958171.34499999997</v>
      </c>
      <c r="E36" s="49">
        <v>0.40266113178152274</v>
      </c>
      <c r="F36" s="48">
        <v>1943.8285219999996</v>
      </c>
      <c r="G36" s="48">
        <v>1967.1009310000004</v>
      </c>
      <c r="H36" s="49">
        <v>0.22065097900997346</v>
      </c>
      <c r="I36" s="48">
        <v>438.6213003618023</v>
      </c>
      <c r="J36" s="50">
        <v>487.09821133219714</v>
      </c>
      <c r="K36" s="51">
        <v>0.14910908679168156</v>
      </c>
      <c r="O36" s="6"/>
      <c r="P36" s="6"/>
      <c r="Q36" s="6"/>
      <c r="R36" s="6"/>
      <c r="S36" s="6"/>
      <c r="T36" s="6"/>
      <c r="X36" s="6"/>
      <c r="Y36" s="6"/>
      <c r="Z36" s="6"/>
      <c r="AA36" s="6"/>
      <c r="AB36" s="6"/>
      <c r="AC36" s="6"/>
      <c r="AD36" s="6"/>
    </row>
    <row r="37" spans="2:30" ht="15" customHeight="1" x14ac:dyDescent="0.25">
      <c r="B37" s="34" t="s">
        <v>33</v>
      </c>
      <c r="C37" s="35">
        <v>651007.13800000004</v>
      </c>
      <c r="D37" s="35">
        <v>948961.73800000001</v>
      </c>
      <c r="E37" s="36">
        <v>0.40976921120499221</v>
      </c>
      <c r="F37" s="35">
        <v>1544.8265419999998</v>
      </c>
      <c r="G37" s="35">
        <v>1840.1252319999999</v>
      </c>
      <c r="H37" s="36">
        <v>0.21672229537772383</v>
      </c>
      <c r="I37" s="35">
        <v>421.41115542796007</v>
      </c>
      <c r="J37" s="37">
        <v>515.70497567091672</v>
      </c>
      <c r="K37" s="38">
        <v>0.15866144358547984</v>
      </c>
      <c r="O37" s="6"/>
      <c r="P37" s="6"/>
      <c r="Q37" s="6"/>
      <c r="R37" s="6"/>
      <c r="S37" s="6"/>
      <c r="T37" s="6"/>
      <c r="X37" s="6"/>
      <c r="Y37" s="6"/>
      <c r="Z37" s="6"/>
      <c r="AA37" s="6"/>
      <c r="AB37" s="6"/>
      <c r="AC37" s="6"/>
      <c r="AD37" s="6"/>
    </row>
    <row r="38" spans="2:30" ht="15" customHeight="1" x14ac:dyDescent="0.25">
      <c r="B38" s="47" t="s">
        <v>36</v>
      </c>
      <c r="C38" s="48">
        <v>562408.07900000003</v>
      </c>
      <c r="D38" s="48" t="s">
        <v>106</v>
      </c>
      <c r="E38" s="49" t="s">
        <v>107</v>
      </c>
      <c r="F38" s="48">
        <v>1298.8471440000001</v>
      </c>
      <c r="G38" s="48" t="s">
        <v>106</v>
      </c>
      <c r="H38" s="49" t="s">
        <v>107</v>
      </c>
      <c r="I38" s="48">
        <v>433.00559392075775</v>
      </c>
      <c r="J38" s="50" t="s">
        <v>106</v>
      </c>
      <c r="K38" s="51" t="s">
        <v>107</v>
      </c>
      <c r="O38" s="6"/>
      <c r="P38" s="6"/>
      <c r="Q38" s="6"/>
      <c r="R38" s="6"/>
      <c r="S38" s="6"/>
      <c r="T38" s="6"/>
      <c r="X38" s="6"/>
      <c r="Y38" s="6"/>
      <c r="Z38" s="6"/>
      <c r="AA38" s="6"/>
      <c r="AB38" s="6"/>
      <c r="AC38" s="6"/>
      <c r="AD38" s="6"/>
    </row>
    <row r="39" spans="2:30" ht="15" customHeight="1" x14ac:dyDescent="0.25">
      <c r="B39" s="34" t="s">
        <v>39</v>
      </c>
      <c r="C39" s="35">
        <v>547999.375</v>
      </c>
      <c r="D39" s="35" t="s">
        <v>106</v>
      </c>
      <c r="E39" s="36" t="s">
        <v>107</v>
      </c>
      <c r="F39" s="35">
        <v>1318.764269</v>
      </c>
      <c r="G39" s="35" t="s">
        <v>106</v>
      </c>
      <c r="H39" s="36" t="s">
        <v>107</v>
      </c>
      <c r="I39" s="35">
        <v>415.54005358026575</v>
      </c>
      <c r="J39" s="37" t="s">
        <v>106</v>
      </c>
      <c r="K39" s="38" t="s">
        <v>107</v>
      </c>
      <c r="O39" s="6"/>
      <c r="P39" s="6"/>
      <c r="Q39" s="6"/>
      <c r="R39" s="6"/>
      <c r="S39" s="6"/>
      <c r="T39" s="6"/>
      <c r="X39" s="6"/>
      <c r="Y39" s="6"/>
      <c r="Z39" s="6"/>
      <c r="AA39" s="6"/>
      <c r="AB39" s="6"/>
      <c r="AC39" s="6"/>
      <c r="AD39" s="6"/>
    </row>
    <row r="40" spans="2:30" ht="15" customHeight="1" x14ac:dyDescent="0.25">
      <c r="B40" s="47" t="s">
        <v>41</v>
      </c>
      <c r="C40" s="48">
        <v>521930.29499999998</v>
      </c>
      <c r="D40" s="48" t="s">
        <v>106</v>
      </c>
      <c r="E40" s="49" t="s">
        <v>107</v>
      </c>
      <c r="F40" s="48">
        <v>1274.094251</v>
      </c>
      <c r="G40" s="48" t="s">
        <v>106</v>
      </c>
      <c r="H40" s="49" t="s">
        <v>107</v>
      </c>
      <c r="I40" s="48">
        <v>409.64810459693376</v>
      </c>
      <c r="J40" s="50" t="s">
        <v>106</v>
      </c>
      <c r="K40" s="51" t="s">
        <v>107</v>
      </c>
      <c r="O40" s="6"/>
      <c r="P40" s="6"/>
      <c r="Q40" s="6"/>
      <c r="R40" s="6"/>
      <c r="S40" s="6"/>
      <c r="T40" s="6"/>
      <c r="X40" s="6"/>
      <c r="Y40" s="6"/>
      <c r="Z40" s="6"/>
      <c r="AA40" s="6"/>
      <c r="AB40" s="6"/>
      <c r="AC40" s="6"/>
      <c r="AD40" s="6"/>
    </row>
    <row r="41" spans="2:30" ht="15" customHeight="1" x14ac:dyDescent="0.25">
      <c r="B41" s="76" t="s">
        <v>43</v>
      </c>
      <c r="C41" s="77">
        <v>698188.89599999995</v>
      </c>
      <c r="D41" s="77" t="s">
        <v>106</v>
      </c>
      <c r="E41" s="78" t="s">
        <v>107</v>
      </c>
      <c r="F41" s="77">
        <v>1719.48172</v>
      </c>
      <c r="G41" s="77" t="s">
        <v>106</v>
      </c>
      <c r="H41" s="99" t="s">
        <v>107</v>
      </c>
      <c r="I41" s="77">
        <v>406.04612883002903</v>
      </c>
      <c r="J41" s="79" t="s">
        <v>106</v>
      </c>
      <c r="K41" s="80" t="s">
        <v>107</v>
      </c>
      <c r="O41" s="6"/>
      <c r="P41" s="6"/>
      <c r="Q41" s="6"/>
      <c r="R41" s="6"/>
      <c r="S41" s="6"/>
      <c r="T41" s="6"/>
      <c r="X41" s="6"/>
      <c r="Y41" s="6"/>
      <c r="Z41" s="6"/>
      <c r="AA41" s="6"/>
      <c r="AB41" s="6"/>
      <c r="AC41" s="6"/>
      <c r="AD41" s="6"/>
    </row>
    <row r="42" spans="2:30" ht="15" customHeight="1" x14ac:dyDescent="0.25">
      <c r="B42" s="81" t="s">
        <v>45</v>
      </c>
      <c r="C42" s="82">
        <v>7369768.1729999995</v>
      </c>
      <c r="D42" s="82">
        <v>7104167.5539999995</v>
      </c>
      <c r="E42" s="83">
        <v>-3.6039209479215129E-2</v>
      </c>
      <c r="F42" s="82">
        <v>17210.186732999999</v>
      </c>
      <c r="G42" s="82">
        <v>14112.761112000002</v>
      </c>
      <c r="H42" s="83">
        <v>-0.17997629363665058</v>
      </c>
      <c r="I42" s="82">
        <v>428.22127890505089</v>
      </c>
      <c r="J42" s="82">
        <v>503.38608424111749</v>
      </c>
      <c r="K42" s="83">
        <v>0.17552795491214446</v>
      </c>
      <c r="O42" s="100"/>
      <c r="P42" s="100"/>
      <c r="Q42" s="100"/>
      <c r="R42" s="100"/>
      <c r="S42" s="100"/>
      <c r="T42" s="100"/>
      <c r="X42" s="6"/>
      <c r="Y42" s="6"/>
      <c r="Z42" s="6"/>
      <c r="AA42" s="6"/>
      <c r="AB42" s="6"/>
      <c r="AC42" s="6"/>
      <c r="AD42" s="6"/>
    </row>
    <row r="43" spans="2:30" ht="15" customHeight="1" x14ac:dyDescent="0.25">
      <c r="B43" s="101" t="str">
        <f>B25</f>
        <v>Fonte: Ministério da Economia/ComexStat. Elaboração: ABIOVE - Coordenadoria de Economia e Estatística.</v>
      </c>
      <c r="C43" s="89"/>
      <c r="D43" s="89"/>
      <c r="E43" s="89"/>
      <c r="F43" s="89"/>
      <c r="G43" s="102"/>
      <c r="H43" s="89"/>
      <c r="I43" s="89"/>
      <c r="J43" s="89"/>
      <c r="K43" s="103"/>
      <c r="M43" s="15"/>
      <c r="O43" s="100"/>
      <c r="P43" s="100"/>
      <c r="Q43" s="100"/>
      <c r="R43" s="100"/>
      <c r="S43" s="100"/>
      <c r="T43" s="100"/>
      <c r="V43" s="15"/>
      <c r="X43" s="6"/>
      <c r="Y43" s="6"/>
      <c r="Z43" s="6"/>
      <c r="AA43" s="6"/>
      <c r="AB43" s="6"/>
      <c r="AC43" s="6"/>
      <c r="AD43" s="6"/>
    </row>
    <row r="44" spans="2:30" ht="15" customHeight="1" x14ac:dyDescent="0.25">
      <c r="O44" s="21" t="s">
        <v>51</v>
      </c>
      <c r="P44" s="6"/>
      <c r="Q44" s="6"/>
      <c r="R44" s="6"/>
      <c r="S44" s="6"/>
      <c r="T44" s="6"/>
      <c r="X44" s="100"/>
      <c r="Y44" s="100"/>
      <c r="Z44" s="100"/>
      <c r="AA44" s="100"/>
      <c r="AB44" s="100"/>
      <c r="AC44" s="100"/>
      <c r="AD44" s="100"/>
    </row>
    <row r="45" spans="2:30" ht="15" customHeight="1" x14ac:dyDescent="0.25">
      <c r="B45" s="18" t="s">
        <v>52</v>
      </c>
      <c r="O45" s="14"/>
      <c r="P45" s="6"/>
      <c r="Q45" s="6"/>
      <c r="R45" s="6"/>
      <c r="S45" s="6"/>
      <c r="T45" s="6"/>
      <c r="X45" s="100"/>
      <c r="Y45" s="100"/>
      <c r="Z45" s="100"/>
      <c r="AA45" s="100"/>
      <c r="AB45" s="100"/>
      <c r="AC45" s="100"/>
      <c r="AD45" s="100"/>
    </row>
    <row r="46" spans="2:30" ht="15" customHeight="1" x14ac:dyDescent="0.25">
      <c r="B46" s="199" t="s">
        <v>8</v>
      </c>
      <c r="C46" s="201" t="s">
        <v>9</v>
      </c>
      <c r="D46" s="202"/>
      <c r="E46" s="203"/>
      <c r="F46" s="201" t="s">
        <v>10</v>
      </c>
      <c r="G46" s="202"/>
      <c r="H46" s="203"/>
      <c r="I46" s="201" t="s">
        <v>11</v>
      </c>
      <c r="J46" s="202"/>
      <c r="K46" s="203"/>
      <c r="O46" s="104" t="s">
        <v>53</v>
      </c>
      <c r="P46" s="20"/>
      <c r="Q46" s="20"/>
      <c r="R46" s="20"/>
      <c r="S46" s="20"/>
      <c r="T46" s="20"/>
      <c r="X46" s="21" t="s">
        <v>54</v>
      </c>
      <c r="Y46" s="21"/>
      <c r="Z46" s="22"/>
      <c r="AA46" s="22"/>
      <c r="AB46" s="22"/>
      <c r="AC46" s="22"/>
      <c r="AD46" s="22"/>
    </row>
    <row r="47" spans="2:30" ht="15" customHeight="1" x14ac:dyDescent="0.25">
      <c r="B47" s="200"/>
      <c r="C47" s="25">
        <f>$C$11</f>
        <v>44197</v>
      </c>
      <c r="D47" s="25">
        <f>$D$11</f>
        <v>44562</v>
      </c>
      <c r="E47" s="26" t="s">
        <v>12</v>
      </c>
      <c r="F47" s="25">
        <f>$C$11</f>
        <v>44197</v>
      </c>
      <c r="G47" s="25">
        <f>$D$11</f>
        <v>44562</v>
      </c>
      <c r="H47" s="26" t="s">
        <v>12</v>
      </c>
      <c r="I47" s="25">
        <f>$C$11</f>
        <v>44197</v>
      </c>
      <c r="J47" s="25">
        <f>$D$11</f>
        <v>44562</v>
      </c>
      <c r="K47" s="26" t="s">
        <v>12</v>
      </c>
      <c r="O47" s="105" t="s">
        <v>13</v>
      </c>
      <c r="P47" s="106">
        <v>2018</v>
      </c>
      <c r="Q47" s="106">
        <v>2019</v>
      </c>
      <c r="R47" s="106">
        <v>2020</v>
      </c>
      <c r="S47" s="106">
        <v>2021</v>
      </c>
      <c r="T47" s="107">
        <v>2022</v>
      </c>
      <c r="X47" s="21"/>
      <c r="Y47" s="21"/>
      <c r="Z47" s="22"/>
      <c r="AA47" s="22"/>
      <c r="AB47" s="22"/>
      <c r="AC47" s="22"/>
      <c r="AD47" s="22"/>
    </row>
    <row r="48" spans="2:30" ht="15" customHeight="1" x14ac:dyDescent="0.25">
      <c r="B48" s="27" t="s">
        <v>17</v>
      </c>
      <c r="C48" s="28">
        <v>11212.142</v>
      </c>
      <c r="D48" s="28">
        <v>208824.75</v>
      </c>
      <c r="E48" s="29">
        <v>17.624875603609016</v>
      </c>
      <c r="F48" s="28">
        <v>8.4804729999999982</v>
      </c>
      <c r="G48" s="28">
        <v>152.0573499999999</v>
      </c>
      <c r="H48" s="29">
        <v>16.930291152392083</v>
      </c>
      <c r="I48" s="28">
        <v>1322.1128113962513</v>
      </c>
      <c r="J48" s="30">
        <v>1373.3288788736627</v>
      </c>
      <c r="K48" s="31">
        <v>3.8738046432908568E-2</v>
      </c>
      <c r="M48" s="20"/>
      <c r="O48" s="20" t="s">
        <v>21</v>
      </c>
      <c r="P48" s="40">
        <v>68556623.776999995</v>
      </c>
      <c r="Q48" s="40">
        <v>57963479.153999984</v>
      </c>
      <c r="R48" s="40">
        <v>60595851.007000022</v>
      </c>
      <c r="S48" s="40">
        <v>60476502.082000002</v>
      </c>
      <c r="T48" s="40">
        <v>44847204.721000023</v>
      </c>
      <c r="U48" s="57"/>
      <c r="X48" s="21" t="str">
        <f>"3.1.1.1. Exportações de Soja em Grão"&amp;" (em toneladas)"</f>
        <v>3.1.1.1. Exportações de Soja em Grão (em toneladas)</v>
      </c>
      <c r="Y48" s="21"/>
      <c r="Z48" s="22"/>
      <c r="AA48" s="22"/>
      <c r="AB48" s="22"/>
      <c r="AC48" s="22"/>
      <c r="AD48" s="22"/>
    </row>
    <row r="49" spans="2:38" ht="15" customHeight="1" x14ac:dyDescent="0.25">
      <c r="B49" s="34" t="s">
        <v>20</v>
      </c>
      <c r="C49" s="35">
        <v>87481.535000000003</v>
      </c>
      <c r="D49" s="35">
        <v>157396.125</v>
      </c>
      <c r="E49" s="36">
        <v>2.710682245631602</v>
      </c>
      <c r="F49" s="35">
        <v>84.255035999999976</v>
      </c>
      <c r="G49" s="35">
        <v>109.55124099999999</v>
      </c>
      <c r="H49" s="36">
        <v>1.8210185485691348</v>
      </c>
      <c r="I49" s="35">
        <v>1038.2944350056421</v>
      </c>
      <c r="J49" s="37">
        <v>1436.7352077736848</v>
      </c>
      <c r="K49" s="38">
        <v>0.31536967295508167</v>
      </c>
      <c r="M49" s="20"/>
      <c r="O49" s="20" t="s">
        <v>26</v>
      </c>
      <c r="P49" s="40">
        <v>5096943.0699999984</v>
      </c>
      <c r="Q49" s="40">
        <v>5205259.6259999974</v>
      </c>
      <c r="R49" s="40">
        <v>8376782.6809999989</v>
      </c>
      <c r="S49" s="40">
        <v>8738039.7719999999</v>
      </c>
      <c r="T49" s="40">
        <v>7063003.8039999986</v>
      </c>
      <c r="U49" s="57"/>
      <c r="X49" s="33" t="s">
        <v>15</v>
      </c>
      <c r="Y49" s="33" t="s">
        <v>16</v>
      </c>
      <c r="Z49" s="106">
        <v>2018</v>
      </c>
      <c r="AA49" s="106">
        <v>2019</v>
      </c>
      <c r="AB49" s="106">
        <v>2020</v>
      </c>
      <c r="AC49" s="106">
        <v>2021</v>
      </c>
      <c r="AD49" s="107">
        <v>2022</v>
      </c>
    </row>
    <row r="50" spans="2:38" ht="15" customHeight="1" x14ac:dyDescent="0.25">
      <c r="B50" s="47" t="s">
        <v>23</v>
      </c>
      <c r="C50" s="48">
        <v>117518.511</v>
      </c>
      <c r="D50" s="48">
        <v>283809.07199999999</v>
      </c>
      <c r="E50" s="49">
        <v>2.0064445164395632</v>
      </c>
      <c r="F50" s="48">
        <v>118.008748</v>
      </c>
      <c r="G50" s="48">
        <v>187.1932809999999</v>
      </c>
      <c r="H50" s="49">
        <v>1.1296042814585445</v>
      </c>
      <c r="I50" s="48">
        <v>995.845757129802</v>
      </c>
      <c r="J50" s="50">
        <v>1516.1285195914704</v>
      </c>
      <c r="K50" s="51">
        <v>0.41173857632389788</v>
      </c>
      <c r="M50" s="20"/>
      <c r="O50" s="20" t="s">
        <v>24</v>
      </c>
      <c r="P50" s="40">
        <v>3666072.1359999995</v>
      </c>
      <c r="Q50" s="40">
        <v>4898102.4350000024</v>
      </c>
      <c r="R50" s="40">
        <v>7308194.2989999996</v>
      </c>
      <c r="S50" s="40">
        <v>8959840.3949999977</v>
      </c>
      <c r="T50" s="40">
        <v>7029549.4899999956</v>
      </c>
      <c r="X50" s="42" t="s">
        <v>22</v>
      </c>
      <c r="Y50" s="43"/>
      <c r="Z50" s="44">
        <v>22543559.852999996</v>
      </c>
      <c r="AA50" s="44">
        <v>22628225.324000012</v>
      </c>
      <c r="AB50" s="44">
        <v>26533467.33899999</v>
      </c>
      <c r="AC50" s="44">
        <v>27585284.235000029</v>
      </c>
      <c r="AD50" s="108">
        <v>25720239.168999996</v>
      </c>
    </row>
    <row r="51" spans="2:38" ht="15" customHeight="1" x14ac:dyDescent="0.25">
      <c r="B51" s="34" t="s">
        <v>25</v>
      </c>
      <c r="C51" s="35">
        <v>229256.125</v>
      </c>
      <c r="D51" s="35">
        <v>396889.71399999998</v>
      </c>
      <c r="E51" s="36">
        <v>1.3501551747856866</v>
      </c>
      <c r="F51" s="35">
        <v>208.88553300000001</v>
      </c>
      <c r="G51" s="35">
        <v>246.17001500000009</v>
      </c>
      <c r="H51" s="36">
        <v>0.65615479063104643</v>
      </c>
      <c r="I51" s="35">
        <v>1097.520358195414</v>
      </c>
      <c r="J51" s="37">
        <v>1612.2585604099663</v>
      </c>
      <c r="K51" s="38">
        <v>0.41904318852358258</v>
      </c>
      <c r="M51" s="20"/>
      <c r="O51" s="20" t="s">
        <v>28</v>
      </c>
      <c r="P51" s="40">
        <v>5938138.909</v>
      </c>
      <c r="Q51" s="40">
        <v>6006210.8669999996</v>
      </c>
      <c r="R51" s="40">
        <v>6692595.7520000013</v>
      </c>
      <c r="S51" s="40">
        <v>7933210.4220000012</v>
      </c>
      <c r="T51" s="40">
        <v>7683250.6629999988</v>
      </c>
      <c r="X51" s="52" t="s">
        <v>110</v>
      </c>
      <c r="Y51" s="53" t="s">
        <v>111</v>
      </c>
      <c r="Z51" s="54">
        <v>5495123.629999999</v>
      </c>
      <c r="AA51" s="54">
        <v>5412988.2649999978</v>
      </c>
      <c r="AB51" s="54">
        <v>7337759.2599999998</v>
      </c>
      <c r="AC51" s="54">
        <v>8124173.8400000008</v>
      </c>
      <c r="AD51" s="109">
        <v>8414957.6709999964</v>
      </c>
    </row>
    <row r="52" spans="2:38" ht="15" customHeight="1" x14ac:dyDescent="0.25">
      <c r="B52" s="47" t="s">
        <v>27</v>
      </c>
      <c r="C52" s="48">
        <v>220078.86499999999</v>
      </c>
      <c r="D52" s="48">
        <v>460865.42499999999</v>
      </c>
      <c r="E52" s="49">
        <v>1.2654819009690099</v>
      </c>
      <c r="F52" s="48">
        <v>181.07318899999984</v>
      </c>
      <c r="G52" s="48">
        <v>260.98061700000011</v>
      </c>
      <c r="H52" s="49">
        <v>0.59138965082442252</v>
      </c>
      <c r="I52" s="48">
        <v>1215.4138678145232</v>
      </c>
      <c r="J52" s="50">
        <v>1765.8990552543594</v>
      </c>
      <c r="K52" s="51">
        <v>0.42358717727953832</v>
      </c>
      <c r="M52" s="69"/>
      <c r="O52" s="69" t="s">
        <v>32</v>
      </c>
      <c r="P52" s="40">
        <v>1595822.665</v>
      </c>
      <c r="Q52" s="40">
        <v>1690237.0720000004</v>
      </c>
      <c r="R52" s="40">
        <v>2450804.5350000001</v>
      </c>
      <c r="S52" s="40">
        <v>2514267.9820000003</v>
      </c>
      <c r="T52" s="40">
        <v>1882148.5969999998</v>
      </c>
      <c r="U52" s="69"/>
      <c r="X52" s="58" t="s">
        <v>108</v>
      </c>
      <c r="Y52" s="59" t="s">
        <v>109</v>
      </c>
      <c r="Z52" s="60">
        <v>8199336.5870000012</v>
      </c>
      <c r="AA52" s="60">
        <v>8118589.8400000017</v>
      </c>
      <c r="AB52" s="60">
        <v>8803466.4059999976</v>
      </c>
      <c r="AC52" s="60">
        <v>10101976.697000001</v>
      </c>
      <c r="AD52" s="110">
        <v>9676737.5580000021</v>
      </c>
      <c r="AF52" s="64"/>
      <c r="AG52" s="65"/>
      <c r="AH52" s="66"/>
      <c r="AI52" s="66"/>
      <c r="AJ52" s="66"/>
      <c r="AK52" s="66"/>
      <c r="AL52" s="111"/>
    </row>
    <row r="53" spans="2:38" ht="15" customHeight="1" x14ac:dyDescent="0.25">
      <c r="B53" s="34" t="s">
        <v>29</v>
      </c>
      <c r="C53" s="35">
        <v>208650.53099999999</v>
      </c>
      <c r="D53" s="35">
        <v>551421.81900000002</v>
      </c>
      <c r="E53" s="36">
        <v>1.3555391232442593</v>
      </c>
      <c r="F53" s="35">
        <v>168.84721999999982</v>
      </c>
      <c r="G53" s="35">
        <v>317.50915500000019</v>
      </c>
      <c r="H53" s="36">
        <v>0.65481298121267983</v>
      </c>
      <c r="I53" s="35">
        <v>1235.7356609128667</v>
      </c>
      <c r="J53" s="37">
        <v>1736.7115571832871</v>
      </c>
      <c r="K53" s="38">
        <v>0.42344733210762775</v>
      </c>
      <c r="M53" s="69"/>
      <c r="O53" s="69" t="s">
        <v>30</v>
      </c>
      <c r="P53" s="40">
        <v>1745600.31</v>
      </c>
      <c r="Q53" s="40">
        <v>2038350.3949999993</v>
      </c>
      <c r="R53" s="40">
        <v>1235263.2230000002</v>
      </c>
      <c r="S53" s="40">
        <v>1943659.871</v>
      </c>
      <c r="T53" s="40">
        <v>2419157.8470000005</v>
      </c>
      <c r="U53" s="69"/>
      <c r="X53" s="194" t="s">
        <v>115</v>
      </c>
      <c r="Y53" s="195" t="s">
        <v>116</v>
      </c>
      <c r="Z53" s="196">
        <v>2486026.5690000001</v>
      </c>
      <c r="AA53" s="196">
        <v>2813376.1599999992</v>
      </c>
      <c r="AB53" s="196">
        <v>3708132.9219999993</v>
      </c>
      <c r="AC53" s="196">
        <v>3152447.74</v>
      </c>
      <c r="AD53" s="197">
        <v>2405645.3689999999</v>
      </c>
    </row>
    <row r="54" spans="2:38" ht="15" customHeight="1" x14ac:dyDescent="0.25">
      <c r="B54" s="47" t="s">
        <v>31</v>
      </c>
      <c r="C54" s="48">
        <v>149256.27100000001</v>
      </c>
      <c r="D54" s="48">
        <v>347195.68300000002</v>
      </c>
      <c r="E54" s="49">
        <v>1.3512562704578079</v>
      </c>
      <c r="F54" s="48">
        <v>121.89892699999996</v>
      </c>
      <c r="G54" s="48">
        <v>212.16868600000012</v>
      </c>
      <c r="H54" s="49">
        <v>0.66653407543977028</v>
      </c>
      <c r="I54" s="48">
        <v>1224.4264545495143</v>
      </c>
      <c r="J54" s="50">
        <v>1636.4134102239755</v>
      </c>
      <c r="K54" s="51">
        <v>0.41086600334730683</v>
      </c>
      <c r="M54" s="69"/>
      <c r="O54" s="69" t="s">
        <v>37</v>
      </c>
      <c r="P54" s="40">
        <v>312896.99499999994</v>
      </c>
      <c r="Q54" s="40">
        <v>211183.56400000001</v>
      </c>
      <c r="R54" s="40">
        <v>658853.05400000012</v>
      </c>
      <c r="S54" s="40">
        <v>1009990.451</v>
      </c>
      <c r="T54" s="40">
        <v>1325808.6969999997</v>
      </c>
      <c r="U54" s="69"/>
      <c r="X54" s="58" t="s">
        <v>113</v>
      </c>
      <c r="Y54" s="59" t="s">
        <v>114</v>
      </c>
      <c r="Z54" s="60">
        <v>2480059.8760000002</v>
      </c>
      <c r="AA54" s="60">
        <v>2993099.2399999998</v>
      </c>
      <c r="AB54" s="60">
        <v>3119804.2389999991</v>
      </c>
      <c r="AC54" s="60">
        <v>2889777.7679999997</v>
      </c>
      <c r="AD54" s="110">
        <v>2523845.16</v>
      </c>
    </row>
    <row r="55" spans="2:38" ht="15" customHeight="1" x14ac:dyDescent="0.25">
      <c r="B55" s="34" t="s">
        <v>33</v>
      </c>
      <c r="C55" s="35">
        <v>199094.429</v>
      </c>
      <c r="D55" s="35">
        <v>326076.16100000002</v>
      </c>
      <c r="E55" s="36">
        <v>1.2350679358660879</v>
      </c>
      <c r="F55" s="35">
        <v>162.820753</v>
      </c>
      <c r="G55" s="35">
        <v>229.3425940000001</v>
      </c>
      <c r="H55" s="36">
        <v>0.62669253211207554</v>
      </c>
      <c r="I55" s="35">
        <v>1222.7828782980755</v>
      </c>
      <c r="J55" s="37">
        <v>1421.7863124021344</v>
      </c>
      <c r="K55" s="38">
        <v>0.37399532594159401</v>
      </c>
      <c r="M55" s="69"/>
      <c r="O55" s="69" t="s">
        <v>42</v>
      </c>
      <c r="P55" s="40">
        <v>1095241.3370000001</v>
      </c>
      <c r="Q55" s="40">
        <v>961426.15799999994</v>
      </c>
      <c r="R55" s="40">
        <v>1081487.7169999997</v>
      </c>
      <c r="S55" s="40">
        <v>807770.76100000006</v>
      </c>
      <c r="T55" s="40">
        <v>1035661.8889999999</v>
      </c>
      <c r="U55" s="69"/>
      <c r="X55" s="64" t="s">
        <v>112</v>
      </c>
      <c r="Y55" s="65" t="s">
        <v>109</v>
      </c>
      <c r="Z55" s="66">
        <v>3667255.6489999997</v>
      </c>
      <c r="AA55" s="66">
        <v>3174041.2779999999</v>
      </c>
      <c r="AB55" s="66">
        <v>3313616.7770000002</v>
      </c>
      <c r="AC55" s="66">
        <v>2985100.2019999996</v>
      </c>
      <c r="AD55" s="111">
        <v>2420406.8700000006</v>
      </c>
    </row>
    <row r="56" spans="2:38" ht="15" customHeight="1" x14ac:dyDescent="0.25">
      <c r="B56" s="47" t="s">
        <v>36</v>
      </c>
      <c r="C56" s="48">
        <v>161454.084</v>
      </c>
      <c r="D56" s="48" t="s">
        <v>106</v>
      </c>
      <c r="E56" s="49" t="s">
        <v>107</v>
      </c>
      <c r="F56" s="48">
        <v>130.45593200000002</v>
      </c>
      <c r="G56" s="48" t="s">
        <v>106</v>
      </c>
      <c r="H56" s="49" t="s">
        <v>107</v>
      </c>
      <c r="I56" s="48">
        <v>1237.6139706701874</v>
      </c>
      <c r="J56" s="50" t="s">
        <v>106</v>
      </c>
      <c r="K56" s="51" t="s">
        <v>107</v>
      </c>
      <c r="M56" s="69"/>
      <c r="O56" s="69" t="s">
        <v>40</v>
      </c>
      <c r="P56" s="40">
        <v>338618.92099999997</v>
      </c>
      <c r="Q56" s="40">
        <v>684422.89600000007</v>
      </c>
      <c r="R56" s="40">
        <v>846697.24499999988</v>
      </c>
      <c r="S56" s="40">
        <v>1417781.0090000001</v>
      </c>
      <c r="T56" s="40">
        <v>743111.152</v>
      </c>
      <c r="U56" s="69"/>
      <c r="X56" s="71" t="s">
        <v>35</v>
      </c>
      <c r="Y56" s="72"/>
      <c r="Z56" s="73">
        <v>215757.54199999571</v>
      </c>
      <c r="AA56" s="73">
        <v>116130.54100001231</v>
      </c>
      <c r="AB56" s="73">
        <v>250687.73499999568</v>
      </c>
      <c r="AC56" s="73">
        <v>331807.98800002784</v>
      </c>
      <c r="AD56" s="112">
        <v>278646.54099999741</v>
      </c>
    </row>
    <row r="57" spans="2:38" ht="15" customHeight="1" x14ac:dyDescent="0.25">
      <c r="B57" s="34" t="s">
        <v>39</v>
      </c>
      <c r="C57" s="35">
        <v>195282.807</v>
      </c>
      <c r="D57" s="35" t="s">
        <v>106</v>
      </c>
      <c r="E57" s="36" t="s">
        <v>107</v>
      </c>
      <c r="F57" s="35">
        <v>148.46530699999991</v>
      </c>
      <c r="G57" s="35" t="s">
        <v>106</v>
      </c>
      <c r="H57" s="36" t="s">
        <v>107</v>
      </c>
      <c r="I57" s="35">
        <v>1315.3430316215231</v>
      </c>
      <c r="J57" s="37" t="s">
        <v>106</v>
      </c>
      <c r="K57" s="38" t="s">
        <v>107</v>
      </c>
      <c r="M57" s="69"/>
      <c r="O57" s="69" t="s">
        <v>34</v>
      </c>
      <c r="P57" s="40">
        <v>849958.6810000001</v>
      </c>
      <c r="Q57" s="40">
        <v>420590.77400000015</v>
      </c>
      <c r="R57" s="40">
        <v>419489.90299999993</v>
      </c>
      <c r="S57" s="40">
        <v>239740.12200000003</v>
      </c>
      <c r="T57" s="40">
        <v>277362.39000000007</v>
      </c>
      <c r="U57" s="69"/>
      <c r="X57" s="42" t="s">
        <v>38</v>
      </c>
      <c r="Y57" s="43"/>
      <c r="Z57" s="44">
        <v>60714218.039000012</v>
      </c>
      <c r="AA57" s="44">
        <v>51444826.757999964</v>
      </c>
      <c r="AB57" s="44">
        <v>56439956.399999984</v>
      </c>
      <c r="AC57" s="44">
        <v>58522308.436000034</v>
      </c>
      <c r="AD57" s="108">
        <v>40902769.508999988</v>
      </c>
    </row>
    <row r="58" spans="2:38" ht="15" customHeight="1" x14ac:dyDescent="0.25">
      <c r="B58" s="47" t="s">
        <v>41</v>
      </c>
      <c r="C58" s="48">
        <v>237222.60800000001</v>
      </c>
      <c r="D58" s="48" t="s">
        <v>106</v>
      </c>
      <c r="E58" s="49" t="s">
        <v>107</v>
      </c>
      <c r="F58" s="48">
        <v>171.00322400000007</v>
      </c>
      <c r="G58" s="48" t="s">
        <v>106</v>
      </c>
      <c r="H58" s="49" t="s">
        <v>107</v>
      </c>
      <c r="I58" s="48">
        <v>1387.2405586926238</v>
      </c>
      <c r="J58" s="50" t="s">
        <v>106</v>
      </c>
      <c r="K58" s="51" t="s">
        <v>107</v>
      </c>
      <c r="M58" s="69"/>
      <c r="O58" s="69" t="s">
        <v>44</v>
      </c>
      <c r="P58" s="40">
        <v>0</v>
      </c>
      <c r="Q58" s="40">
        <v>8.0000000000000002E-3</v>
      </c>
      <c r="R58" s="40">
        <v>7.5000000000000011E-2</v>
      </c>
      <c r="S58" s="40">
        <v>0.22600000000000003</v>
      </c>
      <c r="T58" s="40">
        <v>9.1000000000000011E-2</v>
      </c>
      <c r="U58" s="69"/>
      <c r="X58" s="52" t="s">
        <v>92</v>
      </c>
      <c r="Y58" s="53" t="s">
        <v>117</v>
      </c>
      <c r="Z58" s="54">
        <v>20714106.248000003</v>
      </c>
      <c r="AA58" s="54">
        <v>17085474.545000002</v>
      </c>
      <c r="AB58" s="54">
        <v>21133118.427999992</v>
      </c>
      <c r="AC58" s="54">
        <v>22993433.423000004</v>
      </c>
      <c r="AD58" s="109">
        <v>23799470.907000002</v>
      </c>
    </row>
    <row r="59" spans="2:38" ht="15" customHeight="1" x14ac:dyDescent="0.25">
      <c r="B59" s="76" t="s">
        <v>43</v>
      </c>
      <c r="C59" s="77">
        <v>200183.984</v>
      </c>
      <c r="D59" s="77" t="s">
        <v>106</v>
      </c>
      <c r="E59" s="78" t="s">
        <v>107</v>
      </c>
      <c r="F59" s="77">
        <v>146.71271999999988</v>
      </c>
      <c r="G59" s="77" t="s">
        <v>106</v>
      </c>
      <c r="H59" s="78" t="s">
        <v>107</v>
      </c>
      <c r="I59" s="77">
        <v>1364.4623588193319</v>
      </c>
      <c r="J59" s="79" t="s">
        <v>106</v>
      </c>
      <c r="K59" s="80" t="s">
        <v>107</v>
      </c>
      <c r="M59" s="69"/>
      <c r="O59" s="69" t="s">
        <v>46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69"/>
      <c r="X59" s="58" t="s">
        <v>118</v>
      </c>
      <c r="Y59" s="59" t="s">
        <v>119</v>
      </c>
      <c r="Z59" s="60">
        <v>14871739.614000006</v>
      </c>
      <c r="AA59" s="60">
        <v>11667853.127</v>
      </c>
      <c r="AB59" s="60">
        <v>14781000.743000003</v>
      </c>
      <c r="AC59" s="60">
        <v>12957233.322999995</v>
      </c>
      <c r="AD59" s="110">
        <v>8188366.2990000015</v>
      </c>
    </row>
    <row r="60" spans="2:38" ht="15" customHeight="1" x14ac:dyDescent="0.25">
      <c r="B60" s="81" t="s">
        <v>45</v>
      </c>
      <c r="C60" s="82">
        <v>2016691.892</v>
      </c>
      <c r="D60" s="82">
        <v>2732478.7489999998</v>
      </c>
      <c r="E60" s="83">
        <v>0.35493119193836664</v>
      </c>
      <c r="F60" s="82">
        <v>1650.9070619999993</v>
      </c>
      <c r="G60" s="82">
        <v>1714.9729390000007</v>
      </c>
      <c r="H60" s="83">
        <v>3.8806470984737551E-2</v>
      </c>
      <c r="I60" s="82">
        <v>1221.5659732879626</v>
      </c>
      <c r="J60" s="82">
        <v>1593.3072101961598</v>
      </c>
      <c r="K60" s="83">
        <v>0.30431531741803486</v>
      </c>
      <c r="O60" s="113" t="s">
        <v>48</v>
      </c>
      <c r="P60" s="86">
        <v>83257777.891999975</v>
      </c>
      <c r="Q60" s="86">
        <v>74073052.081999972</v>
      </c>
      <c r="R60" s="86">
        <v>82973423.739000022</v>
      </c>
      <c r="S60" s="86">
        <v>86107592.671000004</v>
      </c>
      <c r="T60" s="114">
        <v>66623008.678000018</v>
      </c>
      <c r="U60" s="69"/>
      <c r="X60" s="64" t="s">
        <v>97</v>
      </c>
      <c r="Y60" s="65" t="s">
        <v>120</v>
      </c>
      <c r="Z60" s="66">
        <v>5598893.9130000006</v>
      </c>
      <c r="AA60" s="66">
        <v>4517962.4960000003</v>
      </c>
      <c r="AB60" s="66">
        <v>5642669.5399999991</v>
      </c>
      <c r="AC60" s="66">
        <v>4992861.8699999982</v>
      </c>
      <c r="AD60" s="111">
        <v>2896790.2899999996</v>
      </c>
    </row>
    <row r="61" spans="2:38" ht="15" customHeight="1" x14ac:dyDescent="0.25">
      <c r="B61" s="84" t="str">
        <f>B25</f>
        <v>Fonte: Ministério da Economia/ComexStat. Elaboração: ABIOVE - Coordenadoria de Economia e Estatística.</v>
      </c>
      <c r="G61" s="57"/>
      <c r="M61" s="15"/>
      <c r="O61" s="84" t="str">
        <f>B25</f>
        <v>Fonte: Ministério da Economia/ComexStat. Elaboração: ABIOVE - Coordenadoria de Economia e Estatística.</v>
      </c>
      <c r="P61" s="115"/>
      <c r="Q61" s="115"/>
      <c r="R61" s="115"/>
      <c r="S61" s="116"/>
      <c r="T61" s="115"/>
      <c r="V61" s="15"/>
      <c r="X61" s="58" t="s">
        <v>121</v>
      </c>
      <c r="Y61" s="59" t="s">
        <v>122</v>
      </c>
      <c r="Z61" s="60">
        <v>4207541.1679999996</v>
      </c>
      <c r="AA61" s="60">
        <v>3965756.5700000008</v>
      </c>
      <c r="AB61" s="60">
        <v>4391516.2539999988</v>
      </c>
      <c r="AC61" s="60">
        <v>4259464.5590000004</v>
      </c>
      <c r="AD61" s="110">
        <v>2612468.5899999994</v>
      </c>
    </row>
    <row r="62" spans="2:38" ht="15" customHeight="1" x14ac:dyDescent="0.25">
      <c r="O62" s="97" t="str">
        <f>"Nota: dados disponíveis até"&amp; " " &amp;TEXT($B$4,"mmmm/aaaa")&amp;"."</f>
        <v>Nota: dados disponíveis até agosto/2022.</v>
      </c>
      <c r="P62" s="6"/>
      <c r="Q62" s="6"/>
      <c r="R62" s="6"/>
      <c r="S62" s="6"/>
      <c r="T62" s="6"/>
      <c r="X62" s="64" t="s">
        <v>123</v>
      </c>
      <c r="Y62" s="65" t="s">
        <v>124</v>
      </c>
      <c r="Z62" s="66">
        <v>13695979.966999998</v>
      </c>
      <c r="AA62" s="66">
        <v>13167329.466999998</v>
      </c>
      <c r="AB62" s="66">
        <v>9319934.0360000003</v>
      </c>
      <c r="AC62" s="66">
        <v>12697322.184</v>
      </c>
      <c r="AD62" s="111">
        <v>3120256.6909999996</v>
      </c>
    </row>
    <row r="63" spans="2:38" ht="15" customHeight="1" x14ac:dyDescent="0.25">
      <c r="B63" s="18" t="s">
        <v>55</v>
      </c>
      <c r="O63" s="69"/>
      <c r="P63" s="40"/>
      <c r="Q63" s="40"/>
      <c r="R63" s="40"/>
      <c r="S63" s="40"/>
      <c r="T63" s="40"/>
      <c r="X63" s="71" t="s">
        <v>49</v>
      </c>
      <c r="Y63" s="72"/>
      <c r="Z63" s="73">
        <v>1625957.1290000007</v>
      </c>
      <c r="AA63" s="73">
        <v>1040450.5529999584</v>
      </c>
      <c r="AB63" s="73">
        <v>1171717.398999989</v>
      </c>
      <c r="AC63" s="73">
        <v>621993.07700003684</v>
      </c>
      <c r="AD63" s="112">
        <v>285416.73199998587</v>
      </c>
    </row>
    <row r="64" spans="2:38" ht="15" customHeight="1" x14ac:dyDescent="0.25">
      <c r="B64" s="199" t="s">
        <v>8</v>
      </c>
      <c r="C64" s="201" t="s">
        <v>9</v>
      </c>
      <c r="D64" s="202"/>
      <c r="E64" s="203"/>
      <c r="F64" s="201" t="s">
        <v>10</v>
      </c>
      <c r="G64" s="202"/>
      <c r="H64" s="203"/>
      <c r="I64" s="201" t="s">
        <v>11</v>
      </c>
      <c r="J64" s="202"/>
      <c r="K64" s="203"/>
      <c r="O64" s="14"/>
      <c r="P64" s="6"/>
      <c r="Q64" s="6"/>
      <c r="R64" s="6"/>
      <c r="S64" s="6"/>
      <c r="T64" s="6"/>
      <c r="X64" s="90" t="s">
        <v>45</v>
      </c>
      <c r="Y64" s="91"/>
      <c r="Z64" s="92">
        <v>83257777.892000005</v>
      </c>
      <c r="AA64" s="92">
        <v>74073052.081999972</v>
      </c>
      <c r="AB64" s="92">
        <v>82973423.738999978</v>
      </c>
      <c r="AC64" s="92">
        <v>86107592.671000063</v>
      </c>
      <c r="AD64" s="117">
        <v>66623008.677999988</v>
      </c>
    </row>
    <row r="65" spans="2:30" ht="15" customHeight="1" x14ac:dyDescent="0.25">
      <c r="B65" s="200"/>
      <c r="C65" s="25">
        <f>$C$11</f>
        <v>44197</v>
      </c>
      <c r="D65" s="25">
        <f>$D$11</f>
        <v>44562</v>
      </c>
      <c r="E65" s="26" t="s">
        <v>12</v>
      </c>
      <c r="F65" s="25">
        <f>$C$11</f>
        <v>44197</v>
      </c>
      <c r="G65" s="25">
        <f>$D$11</f>
        <v>44562</v>
      </c>
      <c r="H65" s="26" t="s">
        <v>12</v>
      </c>
      <c r="I65" s="25">
        <f>$C$11</f>
        <v>44197</v>
      </c>
      <c r="J65" s="25">
        <f>$D$11</f>
        <v>44562</v>
      </c>
      <c r="K65" s="26" t="s">
        <v>12</v>
      </c>
      <c r="O65" s="14"/>
      <c r="P65" s="6"/>
      <c r="Q65" s="6"/>
      <c r="R65" s="6"/>
      <c r="S65" s="6"/>
      <c r="T65" s="6"/>
      <c r="X65" s="118" t="str">
        <f>B25</f>
        <v>Fonte: Ministério da Economia/ComexStat. Elaboração: ABIOVE - Coordenadoria de Economia e Estatística.</v>
      </c>
      <c r="Y65" s="6"/>
      <c r="Z65" s="6"/>
      <c r="AA65" s="6"/>
      <c r="AB65" s="6"/>
      <c r="AC65" s="6"/>
      <c r="AD65" s="6"/>
    </row>
    <row r="66" spans="2:30" ht="15" customHeight="1" x14ac:dyDescent="0.25">
      <c r="B66" s="27" t="s">
        <v>17</v>
      </c>
      <c r="C66" s="28">
        <v>459352.53200000001</v>
      </c>
      <c r="D66" s="28">
        <v>669878.99300000002</v>
      </c>
      <c r="E66" s="29">
        <v>0.45831131066890474</v>
      </c>
      <c r="F66" s="28">
        <v>2346.3035359999981</v>
      </c>
      <c r="G66" s="28">
        <v>2732.4736229999976</v>
      </c>
      <c r="H66" s="29">
        <v>0.16458658527120756</v>
      </c>
      <c r="I66" s="28">
        <v>195.77711278699635</v>
      </c>
      <c r="J66" s="30">
        <v>245.15478845301212</v>
      </c>
      <c r="K66" s="31">
        <v>0.25221372898546224</v>
      </c>
      <c r="O66" s="14"/>
      <c r="P66" s="6"/>
      <c r="Q66" s="6"/>
      <c r="R66" s="6"/>
      <c r="S66" s="6"/>
      <c r="T66" s="6"/>
      <c r="X66" s="119" t="str">
        <f>O62</f>
        <v>Nota: dados disponíveis até agosto/2022.</v>
      </c>
      <c r="Y66" s="6"/>
      <c r="Z66" s="6"/>
      <c r="AA66" s="6"/>
      <c r="AB66" s="6"/>
      <c r="AC66" s="6"/>
      <c r="AD66" s="6"/>
    </row>
    <row r="67" spans="2:30" ht="15" customHeight="1" x14ac:dyDescent="0.25">
      <c r="B67" s="34" t="s">
        <v>20</v>
      </c>
      <c r="C67" s="35">
        <v>169266.88800000001</v>
      </c>
      <c r="D67" s="35">
        <v>205840.37299999999</v>
      </c>
      <c r="E67" s="36">
        <v>0.39308353852637895</v>
      </c>
      <c r="F67" s="35">
        <v>776.81888199999969</v>
      </c>
      <c r="G67" s="35">
        <v>768.39658700000052</v>
      </c>
      <c r="H67" s="36">
        <v>0.12095196455408391</v>
      </c>
      <c r="I67" s="35">
        <v>217.89749441234628</v>
      </c>
      <c r="J67" s="37">
        <v>267.88298709608904</v>
      </c>
      <c r="K67" s="38">
        <v>0.24276827426815695</v>
      </c>
      <c r="O67" s="14"/>
      <c r="P67" s="6"/>
      <c r="Q67" s="6"/>
      <c r="R67" s="6"/>
      <c r="S67" s="6"/>
      <c r="T67" s="6"/>
      <c r="X67" s="6"/>
      <c r="Y67" s="6"/>
      <c r="Z67" s="6"/>
      <c r="AA67" s="6"/>
      <c r="AB67" s="6"/>
      <c r="AC67" s="6"/>
      <c r="AD67" s="6"/>
    </row>
    <row r="68" spans="2:30" ht="15" customHeight="1" x14ac:dyDescent="0.25">
      <c r="B68" s="47" t="s">
        <v>23</v>
      </c>
      <c r="C68" s="48">
        <v>74263.099000000002</v>
      </c>
      <c r="D68" s="48">
        <v>6181.86</v>
      </c>
      <c r="E68" s="49">
        <v>0.25469221692224203</v>
      </c>
      <c r="F68" s="48">
        <v>292.01317300000022</v>
      </c>
      <c r="G68" s="48">
        <v>14.278866000000004</v>
      </c>
      <c r="H68" s="49">
        <v>2.9285362860428946E-2</v>
      </c>
      <c r="I68" s="48">
        <v>254.31420862647161</v>
      </c>
      <c r="J68" s="50">
        <v>432.93774169461341</v>
      </c>
      <c r="K68" s="51">
        <v>0.21899354852904684</v>
      </c>
      <c r="O68" s="14"/>
      <c r="P68" s="6"/>
      <c r="Q68" s="6"/>
      <c r="R68" s="6"/>
      <c r="S68" s="6"/>
      <c r="T68" s="6"/>
      <c r="X68" s="21" t="str">
        <f>"3.1.1.2. Exportações de soja em grão — jan-"&amp;TEXT($B$4,"mmm")&amp;" (em toneladas)"</f>
        <v>3.1.1.2. Exportações de soja em grão — jan-ago (em toneladas)</v>
      </c>
      <c r="Y68" s="6"/>
      <c r="Z68" s="6"/>
      <c r="AA68" s="6"/>
      <c r="AB68" s="6"/>
      <c r="AC68" s="6"/>
      <c r="AD68" s="6"/>
    </row>
    <row r="69" spans="2:30" ht="15" customHeight="1" x14ac:dyDescent="0.25">
      <c r="B69" s="34" t="s">
        <v>25</v>
      </c>
      <c r="C69" s="35">
        <v>31838.413</v>
      </c>
      <c r="D69" s="35">
        <v>231171.264</v>
      </c>
      <c r="E69" s="36">
        <v>0.51495954657243925</v>
      </c>
      <c r="F69" s="35">
        <v>130.87634699999992</v>
      </c>
      <c r="G69" s="35">
        <v>690.29611500000033</v>
      </c>
      <c r="H69" s="36">
        <v>0.1859647583058987</v>
      </c>
      <c r="I69" s="35">
        <v>243.27094795822822</v>
      </c>
      <c r="J69" s="37">
        <v>334.88709986438192</v>
      </c>
      <c r="K69" s="38">
        <v>0.2774068841105326</v>
      </c>
      <c r="O69" s="14"/>
      <c r="P69" s="6"/>
      <c r="Q69" s="6"/>
      <c r="R69" s="6"/>
      <c r="S69" s="6"/>
      <c r="T69" s="6"/>
      <c r="X69" s="205" t="s">
        <v>15</v>
      </c>
      <c r="Y69" s="205" t="s">
        <v>16</v>
      </c>
      <c r="Z69" s="207">
        <f>$C$11</f>
        <v>44197</v>
      </c>
      <c r="AA69" s="208"/>
      <c r="AB69" s="209">
        <f>$D$11</f>
        <v>44562</v>
      </c>
      <c r="AC69" s="210"/>
      <c r="AD69" s="211" t="s">
        <v>14</v>
      </c>
    </row>
    <row r="70" spans="2:30" ht="15" customHeight="1" x14ac:dyDescent="0.25">
      <c r="B70" s="47" t="s">
        <v>27</v>
      </c>
      <c r="C70" s="48">
        <v>4113.4040000000005</v>
      </c>
      <c r="D70" s="48">
        <v>378021.32299999997</v>
      </c>
      <c r="E70" s="49">
        <v>1.0181707053203333</v>
      </c>
      <c r="F70" s="48">
        <v>13.919889999999997</v>
      </c>
      <c r="G70" s="48">
        <v>1099.972111999999</v>
      </c>
      <c r="H70" s="49">
        <v>0.49031429795121384</v>
      </c>
      <c r="I70" s="48">
        <v>295.50549609228244</v>
      </c>
      <c r="J70" s="50">
        <v>343.66446101317189</v>
      </c>
      <c r="K70" s="51">
        <v>0.35419133272409842</v>
      </c>
      <c r="O70" s="14"/>
      <c r="P70" s="6"/>
      <c r="Q70" s="6"/>
      <c r="R70" s="6"/>
      <c r="S70" s="6"/>
      <c r="T70" s="6"/>
      <c r="X70" s="206"/>
      <c r="Y70" s="206"/>
      <c r="Z70" s="33" t="s">
        <v>56</v>
      </c>
      <c r="AA70" s="33" t="s">
        <v>19</v>
      </c>
      <c r="AB70" s="33" t="s">
        <v>56</v>
      </c>
      <c r="AC70" s="33" t="s">
        <v>19</v>
      </c>
      <c r="AD70" s="212"/>
    </row>
    <row r="71" spans="2:30" ht="15" customHeight="1" x14ac:dyDescent="0.25">
      <c r="B71" s="34" t="s">
        <v>29</v>
      </c>
      <c r="C71" s="35">
        <v>22022.096000000001</v>
      </c>
      <c r="D71" s="35">
        <v>312764.74200000003</v>
      </c>
      <c r="E71" s="36">
        <v>1.3708264517897906</v>
      </c>
      <c r="F71" s="35">
        <v>92.169249999999977</v>
      </c>
      <c r="G71" s="35">
        <v>989.29953100000057</v>
      </c>
      <c r="H71" s="36">
        <v>0.72358779222156089</v>
      </c>
      <c r="I71" s="35">
        <v>238.9310534695683</v>
      </c>
      <c r="J71" s="37">
        <v>316.147670345959</v>
      </c>
      <c r="K71" s="38">
        <v>0.37551824310265802</v>
      </c>
      <c r="O71" s="14"/>
      <c r="P71" s="6"/>
      <c r="Q71" s="6"/>
      <c r="R71" s="6"/>
      <c r="S71" s="6"/>
      <c r="T71" s="6"/>
      <c r="X71" s="42" t="s">
        <v>22</v>
      </c>
      <c r="Y71" s="43"/>
      <c r="Z71" s="44">
        <v>24260030.782000024</v>
      </c>
      <c r="AA71" s="45">
        <v>0.33375427453108913</v>
      </c>
      <c r="AB71" s="44">
        <v>25720239.168999996</v>
      </c>
      <c r="AC71" s="45">
        <v>0.38605640422680643</v>
      </c>
      <c r="AD71" s="46">
        <v>6.0189881872837053E-2</v>
      </c>
    </row>
    <row r="72" spans="2:30" ht="15" customHeight="1" x14ac:dyDescent="0.25">
      <c r="B72" s="47" t="s">
        <v>31</v>
      </c>
      <c r="C72" s="48">
        <v>402796.27100000001</v>
      </c>
      <c r="D72" s="48">
        <v>1145885.987</v>
      </c>
      <c r="E72" s="49">
        <v>1.5349011216106807</v>
      </c>
      <c r="F72" s="48">
        <v>1991.3689910000007</v>
      </c>
      <c r="G72" s="48">
        <v>4119.0912319999961</v>
      </c>
      <c r="H72" s="49">
        <v>0.8452845392418783</v>
      </c>
      <c r="I72" s="48">
        <v>202.27103707069818</v>
      </c>
      <c r="J72" s="50">
        <v>278.18902822495215</v>
      </c>
      <c r="K72" s="51">
        <v>0.37371828989155587</v>
      </c>
      <c r="O72" s="14"/>
      <c r="P72" s="6"/>
      <c r="Q72" s="6"/>
      <c r="R72" s="6"/>
      <c r="S72" s="6"/>
      <c r="T72" s="6"/>
      <c r="X72" s="52" t="s">
        <v>108</v>
      </c>
      <c r="Y72" s="53" t="s">
        <v>109</v>
      </c>
      <c r="Z72" s="54">
        <v>7838872.705000001</v>
      </c>
      <c r="AA72" s="55">
        <v>0.10784228990921109</v>
      </c>
      <c r="AB72" s="54">
        <v>8414957.6709999964</v>
      </c>
      <c r="AC72" s="55">
        <v>0.12630707976085076</v>
      </c>
      <c r="AD72" s="56">
        <v>7.349079232177623E-2</v>
      </c>
    </row>
    <row r="73" spans="2:30" ht="15" customHeight="1" x14ac:dyDescent="0.25">
      <c r="B73" s="34" t="s">
        <v>33</v>
      </c>
      <c r="C73" s="35">
        <v>832740.99600000004</v>
      </c>
      <c r="D73" s="35">
        <v>2045660.433</v>
      </c>
      <c r="E73" s="36">
        <v>1.5022143565681534</v>
      </c>
      <c r="F73" s="35">
        <v>4335.7629730000053</v>
      </c>
      <c r="G73" s="35">
        <v>7492.6566439999988</v>
      </c>
      <c r="H73" s="36">
        <v>0.79437283753534238</v>
      </c>
      <c r="I73" s="35">
        <v>192.06331185207966</v>
      </c>
      <c r="J73" s="37">
        <v>273.02204414213116</v>
      </c>
      <c r="K73" s="38">
        <v>0.39447850760216863</v>
      </c>
      <c r="O73" s="14"/>
      <c r="P73" s="6"/>
      <c r="Q73" s="6"/>
      <c r="R73" s="6"/>
      <c r="S73" s="6"/>
      <c r="T73" s="6"/>
      <c r="X73" s="120" t="s">
        <v>110</v>
      </c>
      <c r="Y73" s="59" t="s">
        <v>111</v>
      </c>
      <c r="Z73" s="60">
        <v>8306086.1839999994</v>
      </c>
      <c r="AA73" s="61">
        <v>0.11426991966516704</v>
      </c>
      <c r="AB73" s="60">
        <v>9676737.5580000021</v>
      </c>
      <c r="AC73" s="61">
        <v>0.14524618071167086</v>
      </c>
      <c r="AD73" s="62">
        <v>0.16501771636324775</v>
      </c>
    </row>
    <row r="74" spans="2:30" ht="15" customHeight="1" x14ac:dyDescent="0.25">
      <c r="B74" s="47" t="s">
        <v>36</v>
      </c>
      <c r="C74" s="48">
        <v>534134.90700000001</v>
      </c>
      <c r="D74" s="48" t="s">
        <v>106</v>
      </c>
      <c r="E74" s="49" t="s">
        <v>107</v>
      </c>
      <c r="F74" s="48">
        <v>2850.1717159999971</v>
      </c>
      <c r="G74" s="48" t="s">
        <v>106</v>
      </c>
      <c r="H74" s="49" t="s">
        <v>107</v>
      </c>
      <c r="I74" s="48">
        <v>187.40446549291369</v>
      </c>
      <c r="J74" s="50" t="s">
        <v>106</v>
      </c>
      <c r="K74" s="51" t="s">
        <v>107</v>
      </c>
      <c r="O74" s="14"/>
      <c r="P74" s="6"/>
      <c r="Q74" s="6"/>
      <c r="R74" s="6"/>
      <c r="S74" s="6"/>
      <c r="T74" s="6"/>
      <c r="X74" s="52" t="s">
        <v>112</v>
      </c>
      <c r="Y74" s="65" t="s">
        <v>109</v>
      </c>
      <c r="Z74" s="66">
        <v>3105577.9330000002</v>
      </c>
      <c r="AA74" s="67">
        <v>4.2724591709801786E-2</v>
      </c>
      <c r="AB74" s="66">
        <v>2405645.3689999999</v>
      </c>
      <c r="AC74" s="67">
        <v>3.6108326788825786E-2</v>
      </c>
      <c r="AD74" s="68">
        <v>-0.22537916584301032</v>
      </c>
    </row>
    <row r="75" spans="2:30" ht="15" customHeight="1" x14ac:dyDescent="0.25">
      <c r="B75" s="34" t="s">
        <v>39</v>
      </c>
      <c r="C75" s="35">
        <v>379965.12</v>
      </c>
      <c r="D75" s="35" t="s">
        <v>106</v>
      </c>
      <c r="E75" s="36" t="s">
        <v>107</v>
      </c>
      <c r="F75" s="35">
        <v>1797.0383349999993</v>
      </c>
      <c r="G75" s="35" t="s">
        <v>106</v>
      </c>
      <c r="H75" s="36" t="s">
        <v>107</v>
      </c>
      <c r="I75" s="35">
        <v>211.43962963928655</v>
      </c>
      <c r="J75" s="37" t="s">
        <v>106</v>
      </c>
      <c r="K75" s="38" t="s">
        <v>107</v>
      </c>
      <c r="O75" s="14"/>
      <c r="P75" s="6"/>
      <c r="Q75" s="6"/>
      <c r="R75" s="6"/>
      <c r="S75" s="6"/>
      <c r="T75" s="6"/>
      <c r="X75" s="120" t="s">
        <v>113</v>
      </c>
      <c r="Y75" s="59" t="s">
        <v>114</v>
      </c>
      <c r="Z75" s="60">
        <v>2526003.7079999996</v>
      </c>
      <c r="AA75" s="61">
        <v>3.4751173343601088E-2</v>
      </c>
      <c r="AB75" s="60">
        <v>2523845.16</v>
      </c>
      <c r="AC75" s="61">
        <v>3.7882485496837301E-2</v>
      </c>
      <c r="AD75" s="62">
        <v>-8.545308121137114E-4</v>
      </c>
    </row>
    <row r="76" spans="2:30" ht="15" customHeight="1" x14ac:dyDescent="0.25">
      <c r="B76" s="47" t="s">
        <v>41</v>
      </c>
      <c r="C76" s="48">
        <v>513197.82500000001</v>
      </c>
      <c r="D76" s="48" t="s">
        <v>106</v>
      </c>
      <c r="E76" s="49" t="s">
        <v>107</v>
      </c>
      <c r="F76" s="48">
        <v>2390.415056999997</v>
      </c>
      <c r="G76" s="48" t="s">
        <v>106</v>
      </c>
      <c r="H76" s="49" t="s">
        <v>107</v>
      </c>
      <c r="I76" s="48">
        <v>214.68983953107715</v>
      </c>
      <c r="J76" s="50" t="s">
        <v>106</v>
      </c>
      <c r="K76" s="51" t="s">
        <v>107</v>
      </c>
      <c r="O76" s="14"/>
      <c r="P76" s="6"/>
      <c r="Q76" s="6"/>
      <c r="R76" s="6"/>
      <c r="S76" s="6"/>
      <c r="T76" s="6"/>
      <c r="X76" s="52" t="s">
        <v>115</v>
      </c>
      <c r="Y76" s="65" t="s">
        <v>116</v>
      </c>
      <c r="Z76" s="66">
        <v>2151689.8339999998</v>
      </c>
      <c r="AA76" s="67">
        <v>2.9601598036529189E-2</v>
      </c>
      <c r="AB76" s="66">
        <v>2420406.8700000006</v>
      </c>
      <c r="AC76" s="67">
        <v>3.6329894401770819E-2</v>
      </c>
      <c r="AD76" s="121">
        <v>0.1248865109431013</v>
      </c>
    </row>
    <row r="77" spans="2:30" ht="15" customHeight="1" x14ac:dyDescent="0.25">
      <c r="B77" s="76" t="s">
        <v>43</v>
      </c>
      <c r="C77" s="77">
        <v>806710.96799999999</v>
      </c>
      <c r="D77" s="77" t="s">
        <v>106</v>
      </c>
      <c r="E77" s="78" t="s">
        <v>107</v>
      </c>
      <c r="F77" s="77">
        <v>3411.6004159999989</v>
      </c>
      <c r="G77" s="77" t="s">
        <v>106</v>
      </c>
      <c r="H77" s="78" t="s">
        <v>107</v>
      </c>
      <c r="I77" s="77">
        <v>236.4611530168134</v>
      </c>
      <c r="J77" s="79" t="s">
        <v>106</v>
      </c>
      <c r="K77" s="80" t="s">
        <v>107</v>
      </c>
      <c r="O77" s="14"/>
      <c r="P77" s="6"/>
      <c r="Q77" s="6"/>
      <c r="R77" s="6"/>
      <c r="S77" s="6"/>
      <c r="T77" s="6"/>
      <c r="X77" s="71" t="s">
        <v>35</v>
      </c>
      <c r="Y77" s="72"/>
      <c r="Z77" s="73">
        <v>331800.41800002381</v>
      </c>
      <c r="AA77" s="74">
        <v>4.5647018667789412E-3</v>
      </c>
      <c r="AB77" s="73">
        <v>278646.54099999741</v>
      </c>
      <c r="AC77" s="74">
        <v>4.1824370668509161E-3</v>
      </c>
      <c r="AD77" s="122">
        <v>-0.16019834248678549</v>
      </c>
    </row>
    <row r="78" spans="2:30" ht="15" customHeight="1" x14ac:dyDescent="0.25">
      <c r="B78" s="81" t="s">
        <v>45</v>
      </c>
      <c r="C78" s="82">
        <v>4230402.5190000003</v>
      </c>
      <c r="D78" s="82">
        <v>4995404.9750000006</v>
      </c>
      <c r="E78" s="83">
        <v>0.18083443657291376</v>
      </c>
      <c r="F78" s="82">
        <v>20428.458565999994</v>
      </c>
      <c r="G78" s="82">
        <v>17906.464709999993</v>
      </c>
      <c r="H78" s="83">
        <v>-0.12345492675582825</v>
      </c>
      <c r="I78" s="82">
        <v>207.08378487454019</v>
      </c>
      <c r="J78" s="82">
        <v>278.97215089086126</v>
      </c>
      <c r="K78" s="83">
        <v>0.34714628216725885</v>
      </c>
      <c r="O78" s="18" t="str">
        <f>"2.1.1.2. Exportações de soja em grão — jan-"&amp;TEXT($B$4,"mmm")&amp;" (em toneladas)"</f>
        <v>2.1.1.2. Exportações de soja em grão — jan-ago (em toneladas)</v>
      </c>
      <c r="S78" s="20"/>
      <c r="T78" s="20"/>
      <c r="X78" s="42" t="s">
        <v>38</v>
      </c>
      <c r="Y78" s="43"/>
      <c r="Z78" s="44">
        <v>48428269.064000018</v>
      </c>
      <c r="AA78" s="45">
        <v>0.66624572546891081</v>
      </c>
      <c r="AB78" s="44">
        <v>40902769.508999988</v>
      </c>
      <c r="AC78" s="45">
        <v>0.61394359577319346</v>
      </c>
      <c r="AD78" s="46">
        <v>-0.15539476633068924</v>
      </c>
    </row>
    <row r="79" spans="2:30" ht="15" customHeight="1" x14ac:dyDescent="0.25">
      <c r="B79" s="84" t="str">
        <f>B43</f>
        <v>Fonte: Ministério da Economia/ComexStat. Elaboração: ABIOVE - Coordenadoria de Economia e Estatística.</v>
      </c>
      <c r="G79" s="57"/>
      <c r="O79" s="216" t="s">
        <v>13</v>
      </c>
      <c r="P79" s="207">
        <f>$C$11</f>
        <v>44197</v>
      </c>
      <c r="Q79" s="208"/>
      <c r="R79" s="207">
        <f>$D$11</f>
        <v>44562</v>
      </c>
      <c r="S79" s="208"/>
      <c r="T79" s="211" t="s">
        <v>14</v>
      </c>
      <c r="X79" s="52" t="s">
        <v>92</v>
      </c>
      <c r="Y79" s="53" t="s">
        <v>117</v>
      </c>
      <c r="Z79" s="54">
        <v>21612445.693999998</v>
      </c>
      <c r="AA79" s="55">
        <v>0.29733046088282261</v>
      </c>
      <c r="AB79" s="54">
        <v>23799470.907000002</v>
      </c>
      <c r="AC79" s="55">
        <v>0.35722600013498007</v>
      </c>
      <c r="AD79" s="56">
        <v>0.10119286100078718</v>
      </c>
    </row>
    <row r="80" spans="2:30" ht="15" customHeight="1" x14ac:dyDescent="0.25">
      <c r="O80" s="217"/>
      <c r="P80" s="32" t="s">
        <v>56</v>
      </c>
      <c r="Q80" s="32" t="s">
        <v>19</v>
      </c>
      <c r="R80" s="32" t="s">
        <v>56</v>
      </c>
      <c r="S80" s="32" t="s">
        <v>19</v>
      </c>
      <c r="T80" s="212"/>
      <c r="X80" s="120" t="s">
        <v>118</v>
      </c>
      <c r="Y80" s="59" t="s">
        <v>119</v>
      </c>
      <c r="Z80" s="60">
        <v>9985038.1609999985</v>
      </c>
      <c r="AA80" s="61">
        <v>0.13736788702108382</v>
      </c>
      <c r="AB80" s="60">
        <v>8188366.2990000015</v>
      </c>
      <c r="AC80" s="61">
        <v>0.12290598190447581</v>
      </c>
      <c r="AD80" s="62">
        <v>-0.17993640415091422</v>
      </c>
    </row>
    <row r="81" spans="2:37" ht="15" customHeight="1" x14ac:dyDescent="0.25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O81" s="20" t="s">
        <v>21</v>
      </c>
      <c r="P81" s="40">
        <v>50077335.780000001</v>
      </c>
      <c r="Q81" s="41">
        <v>0.68893255016413391</v>
      </c>
      <c r="R81" s="40">
        <v>44847204.721000023</v>
      </c>
      <c r="S81" s="41">
        <v>0.67314889571790359</v>
      </c>
      <c r="T81" s="124">
        <v>-0.10444108053146069</v>
      </c>
      <c r="X81" s="52" t="s">
        <v>97</v>
      </c>
      <c r="Y81" s="65" t="s">
        <v>120</v>
      </c>
      <c r="Z81" s="66">
        <v>4018487.0539999991</v>
      </c>
      <c r="AA81" s="67">
        <v>5.5283822327853387E-2</v>
      </c>
      <c r="AB81" s="66">
        <v>2896790.2899999996</v>
      </c>
      <c r="AC81" s="67">
        <v>4.3480328305205575E-2</v>
      </c>
      <c r="AD81" s="121">
        <v>-0.27913409920867194</v>
      </c>
    </row>
    <row r="82" spans="2:37" ht="15" customHeight="1" x14ac:dyDescent="0.25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O82" s="20" t="s">
        <v>26</v>
      </c>
      <c r="P82" s="40">
        <v>7898185.1770000001</v>
      </c>
      <c r="Q82" s="41">
        <v>0.10865827366623479</v>
      </c>
      <c r="R82" s="125">
        <v>7063003.8039999986</v>
      </c>
      <c r="S82" s="41">
        <v>0.10601448274629355</v>
      </c>
      <c r="T82" s="124">
        <v>-0.10574345299374607</v>
      </c>
      <c r="X82" s="120" t="s">
        <v>121</v>
      </c>
      <c r="Y82" s="59" t="s">
        <v>122</v>
      </c>
      <c r="Z82" s="60">
        <v>3377950.8930000002</v>
      </c>
      <c r="AA82" s="61">
        <v>4.6471727914349961E-2</v>
      </c>
      <c r="AB82" s="60">
        <v>2612468.5899999994</v>
      </c>
      <c r="AC82" s="61">
        <v>3.9212708069467292E-2</v>
      </c>
      <c r="AD82" s="126">
        <v>-0.22661143611835233</v>
      </c>
    </row>
    <row r="83" spans="2:37" ht="15" customHeight="1" x14ac:dyDescent="0.25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O83" s="20" t="s">
        <v>24</v>
      </c>
      <c r="P83" s="40">
        <v>7452214.5549999997</v>
      </c>
      <c r="Q83" s="41">
        <v>0.10252288980191482</v>
      </c>
      <c r="R83" s="125">
        <v>7029549.4899999956</v>
      </c>
      <c r="S83" s="41">
        <v>0.10551233919763316</v>
      </c>
      <c r="T83" s="124">
        <v>-5.6716706407281395E-2</v>
      </c>
      <c r="X83" s="52" t="s">
        <v>123</v>
      </c>
      <c r="Y83" s="65" t="s">
        <v>124</v>
      </c>
      <c r="Z83" s="66">
        <v>8882555.5839999989</v>
      </c>
      <c r="AA83" s="67">
        <v>0.12220062379803751</v>
      </c>
      <c r="AB83" s="66">
        <v>3120256.6909999996</v>
      </c>
      <c r="AC83" s="67">
        <v>4.6834520879726643E-2</v>
      </c>
      <c r="AD83" s="121">
        <v>-0.64872083698294369</v>
      </c>
    </row>
    <row r="84" spans="2:37" ht="15" customHeight="1" x14ac:dyDescent="0.25">
      <c r="B84" s="123"/>
      <c r="C84" s="123"/>
      <c r="D84" s="1" t="s">
        <v>57</v>
      </c>
      <c r="E84" s="123"/>
      <c r="F84" s="123"/>
      <c r="G84" s="123"/>
      <c r="H84" s="123"/>
      <c r="I84" s="123"/>
      <c r="J84" s="123"/>
      <c r="K84" s="123"/>
      <c r="O84" s="20" t="s">
        <v>28</v>
      </c>
      <c r="P84" s="40">
        <v>7260564.3339999998</v>
      </c>
      <c r="Q84" s="41">
        <v>9.9886286367716501E-2</v>
      </c>
      <c r="R84" s="125">
        <v>7683250.6629999988</v>
      </c>
      <c r="S84" s="41">
        <v>0.11532428233816962</v>
      </c>
      <c r="T84" s="124">
        <v>5.8216732137559901E-2</v>
      </c>
      <c r="X84" s="71" t="s">
        <v>49</v>
      </c>
      <c r="Y84" s="72"/>
      <c r="Z84" s="73">
        <v>551791.67800002545</v>
      </c>
      <c r="AA84" s="74">
        <v>7.5912035247635515E-3</v>
      </c>
      <c r="AB84" s="73">
        <v>285416.73199998587</v>
      </c>
      <c r="AC84" s="74">
        <v>4.2840564793381235E-3</v>
      </c>
      <c r="AD84" s="75">
        <v>-0.48274549367166658</v>
      </c>
    </row>
    <row r="85" spans="2:37" ht="15" customHeight="1" x14ac:dyDescent="0.25">
      <c r="B85" s="123"/>
      <c r="C85" s="123"/>
      <c r="D85" s="1" t="s">
        <v>58</v>
      </c>
      <c r="E85" s="123"/>
      <c r="F85" s="123"/>
      <c r="G85" s="123"/>
      <c r="H85" s="123"/>
      <c r="I85" s="123"/>
      <c r="J85" s="123"/>
      <c r="K85" s="123"/>
      <c r="M85" s="69"/>
      <c r="O85" s="69" t="s">
        <v>32</v>
      </c>
      <c r="P85" s="40">
        <v>2299599.2690000003</v>
      </c>
      <c r="Q85" s="41">
        <v>3.163644319473715E-2</v>
      </c>
      <c r="R85" s="125">
        <v>1882148.5969999998</v>
      </c>
      <c r="S85" s="41">
        <v>2.8250729505428587E-2</v>
      </c>
      <c r="T85" s="124">
        <v>-0.1815319206382999</v>
      </c>
      <c r="U85" s="69"/>
      <c r="X85" s="90" t="s">
        <v>45</v>
      </c>
      <c r="Y85" s="91"/>
      <c r="Z85" s="92">
        <v>72688299.846000046</v>
      </c>
      <c r="AA85" s="93">
        <v>0.99999999999999989</v>
      </c>
      <c r="AB85" s="92">
        <v>66623008.677999988</v>
      </c>
      <c r="AC85" s="93">
        <v>0.99999999999999989</v>
      </c>
      <c r="AD85" s="94">
        <v>-8.3442468469481251E-2</v>
      </c>
    </row>
    <row r="86" spans="2:37" ht="15" customHeight="1" x14ac:dyDescent="0.25">
      <c r="B86" s="123"/>
      <c r="C86" s="123"/>
      <c r="D86" s="1" t="s">
        <v>59</v>
      </c>
      <c r="E86" s="123"/>
      <c r="F86" s="123"/>
      <c r="G86" s="123"/>
      <c r="H86" s="123"/>
      <c r="I86" s="123"/>
      <c r="J86" s="123"/>
      <c r="K86" s="123"/>
      <c r="M86" s="69"/>
      <c r="O86" s="69" t="s">
        <v>30</v>
      </c>
      <c r="P86" s="40">
        <v>1699507.183</v>
      </c>
      <c r="Q86" s="41">
        <v>2.3380752976760164E-2</v>
      </c>
      <c r="R86" s="125">
        <v>2419157.8470000005</v>
      </c>
      <c r="S86" s="41">
        <v>3.6311146779518605E-2</v>
      </c>
      <c r="T86" s="124">
        <v>0.42344667395265762</v>
      </c>
      <c r="U86" s="69"/>
      <c r="X86" s="84" t="str">
        <f>B25</f>
        <v>Fonte: Ministério da Economia/ComexStat. Elaboração: ABIOVE - Coordenadoria de Economia e Estatística.</v>
      </c>
      <c r="Y86" s="84"/>
      <c r="Z86" s="22"/>
      <c r="AA86" s="22"/>
      <c r="AB86" s="22"/>
      <c r="AC86" s="22"/>
      <c r="AD86" s="22"/>
    </row>
    <row r="87" spans="2:37" ht="15" customHeight="1" x14ac:dyDescent="0.25">
      <c r="B87" s="123"/>
      <c r="C87" s="123"/>
      <c r="D87" s="1" t="s">
        <v>60</v>
      </c>
      <c r="E87" s="123"/>
      <c r="F87" s="123"/>
      <c r="G87" s="123"/>
      <c r="H87" s="123"/>
      <c r="I87" s="123"/>
      <c r="J87" s="123"/>
      <c r="K87" s="123"/>
      <c r="M87" s="69"/>
      <c r="O87" s="69" t="s">
        <v>40</v>
      </c>
      <c r="P87" s="40">
        <v>992396.28199999989</v>
      </c>
      <c r="Q87" s="41">
        <v>1.3652765081897991E-2</v>
      </c>
      <c r="R87" s="125">
        <v>1325808.6969999997</v>
      </c>
      <c r="S87" s="41">
        <v>1.9900162471014355E-2</v>
      </c>
      <c r="T87" s="124">
        <v>0.33596701342740404</v>
      </c>
      <c r="U87" s="69"/>
      <c r="X87" s="84"/>
      <c r="Y87" s="84"/>
      <c r="Z87" s="22"/>
      <c r="AA87" s="22"/>
      <c r="AB87" s="22"/>
      <c r="AC87" s="22"/>
      <c r="AD87" s="22"/>
    </row>
    <row r="88" spans="2:37" ht="15" customHeight="1" x14ac:dyDescent="0.25">
      <c r="B88" s="123"/>
      <c r="C88" s="123"/>
      <c r="D88" s="1" t="s">
        <v>61</v>
      </c>
      <c r="E88" s="123"/>
      <c r="F88" s="123"/>
      <c r="G88" s="123"/>
      <c r="H88" s="123"/>
      <c r="I88" s="123"/>
      <c r="J88" s="123"/>
      <c r="K88" s="123"/>
      <c r="M88" s="69"/>
      <c r="O88" s="69" t="s">
        <v>34</v>
      </c>
      <c r="P88" s="40">
        <v>616692.85800000001</v>
      </c>
      <c r="Q88" s="41">
        <v>8.4840732182008289E-3</v>
      </c>
      <c r="R88" s="40">
        <v>1035661.8889999999</v>
      </c>
      <c r="S88" s="41">
        <v>1.5545108357467381E-2</v>
      </c>
      <c r="T88" s="124">
        <v>0.67938038452198168</v>
      </c>
      <c r="U88" s="69"/>
      <c r="X88" s="21" t="s">
        <v>62</v>
      </c>
      <c r="Y88" s="6"/>
      <c r="Z88" s="6"/>
      <c r="AA88" s="6"/>
      <c r="AB88" s="6"/>
      <c r="AC88" s="6"/>
      <c r="AD88" s="6"/>
    </row>
    <row r="89" spans="2:37" ht="15" customHeight="1" x14ac:dyDescent="0.25">
      <c r="B89" s="123"/>
      <c r="C89" s="123"/>
      <c r="D89" s="1" t="s">
        <v>63</v>
      </c>
      <c r="E89" s="123"/>
      <c r="F89" s="123"/>
      <c r="G89" s="123"/>
      <c r="H89" s="123"/>
      <c r="I89" s="123"/>
      <c r="J89" s="123"/>
      <c r="K89" s="123"/>
      <c r="M89" s="69"/>
      <c r="O89" s="69" t="s">
        <v>37</v>
      </c>
      <c r="P89" s="40">
        <v>1417777.9080000001</v>
      </c>
      <c r="Q89" s="41">
        <v>1.9504898463765893E-2</v>
      </c>
      <c r="R89" s="40">
        <v>743111.152</v>
      </c>
      <c r="S89" s="41">
        <v>1.11539716795376E-2</v>
      </c>
      <c r="T89" s="124">
        <v>-0.4758620882672126</v>
      </c>
      <c r="U89" s="69"/>
      <c r="X89" s="33" t="s">
        <v>15</v>
      </c>
      <c r="Y89" s="33" t="s">
        <v>16</v>
      </c>
      <c r="Z89" s="106">
        <f>Z$49</f>
        <v>2018</v>
      </c>
      <c r="AA89" s="106">
        <f>AA$49</f>
        <v>2019</v>
      </c>
      <c r="AB89" s="106">
        <f>AB$49</f>
        <v>2020</v>
      </c>
      <c r="AC89" s="106">
        <f>AC$49</f>
        <v>2021</v>
      </c>
      <c r="AD89" s="107">
        <f>AD$49</f>
        <v>2022</v>
      </c>
    </row>
    <row r="90" spans="2:37" ht="15" customHeight="1" x14ac:dyDescent="0.25">
      <c r="B90" s="123"/>
      <c r="C90" s="123"/>
      <c r="D90" s="1" t="s">
        <v>64</v>
      </c>
      <c r="E90" s="123"/>
      <c r="F90" s="123"/>
      <c r="G90" s="123"/>
      <c r="H90" s="123"/>
      <c r="I90" s="123"/>
      <c r="J90" s="123"/>
      <c r="K90" s="123"/>
      <c r="M90" s="69"/>
      <c r="O90" s="69" t="s">
        <v>42</v>
      </c>
      <c r="P90" s="40">
        <v>234590.64299999998</v>
      </c>
      <c r="Q90" s="41">
        <v>3.2273508046963815E-3</v>
      </c>
      <c r="R90" s="40">
        <v>277362.39000000007</v>
      </c>
      <c r="S90" s="41">
        <v>4.1631621793086259E-3</v>
      </c>
      <c r="T90" s="124">
        <v>0.18232503416600504</v>
      </c>
      <c r="X90" s="42" t="s">
        <v>22</v>
      </c>
      <c r="Y90" s="43"/>
      <c r="Z90" s="44">
        <v>8886124.9959999993</v>
      </c>
      <c r="AA90" s="44">
        <v>7883788.426</v>
      </c>
      <c r="AB90" s="44">
        <v>9134684.5329999998</v>
      </c>
      <c r="AC90" s="44">
        <v>12202040.745999999</v>
      </c>
      <c r="AD90" s="108">
        <v>14895841.998</v>
      </c>
    </row>
    <row r="91" spans="2:37" ht="15" customHeight="1" x14ac:dyDescent="0.25">
      <c r="B91" s="123"/>
      <c r="C91" s="123"/>
      <c r="D91" s="1" t="s">
        <v>65</v>
      </c>
      <c r="E91" s="123"/>
      <c r="F91" s="123"/>
      <c r="G91" s="123"/>
      <c r="H91" s="123"/>
      <c r="I91" s="123"/>
      <c r="J91" s="123"/>
      <c r="K91" s="123"/>
      <c r="M91" s="69"/>
      <c r="O91" s="69" t="s">
        <v>44</v>
      </c>
      <c r="P91" s="40">
        <v>0.191</v>
      </c>
      <c r="Q91" s="41">
        <v>2.6276581018493945E-9</v>
      </c>
      <c r="R91" s="40">
        <v>9.1000000000000011E-2</v>
      </c>
      <c r="S91" s="41">
        <v>1.3658944830879376E-9</v>
      </c>
      <c r="T91" s="124">
        <v>-0.52356020942408377</v>
      </c>
      <c r="U91" s="69"/>
      <c r="X91" s="52" t="s">
        <v>110</v>
      </c>
      <c r="Y91" s="53" t="s">
        <v>111</v>
      </c>
      <c r="Z91" s="54">
        <v>2169039.148</v>
      </c>
      <c r="AA91" s="54">
        <v>1878185.7220000001</v>
      </c>
      <c r="AB91" s="54">
        <v>2497218.2370000002</v>
      </c>
      <c r="AC91" s="54">
        <v>3537818.253</v>
      </c>
      <c r="AD91" s="109">
        <v>4830279.8650000002</v>
      </c>
    </row>
    <row r="92" spans="2:37" ht="15" customHeight="1" x14ac:dyDescent="0.25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M92" s="69"/>
      <c r="O92" s="69" t="s">
        <v>46</v>
      </c>
      <c r="P92" s="40">
        <v>0</v>
      </c>
      <c r="Q92" s="41">
        <v>0</v>
      </c>
      <c r="R92" s="40">
        <v>0</v>
      </c>
      <c r="S92" s="41">
        <v>0</v>
      </c>
      <c r="T92" s="124" t="s">
        <v>107</v>
      </c>
      <c r="U92" s="69"/>
      <c r="X92" s="58" t="s">
        <v>108</v>
      </c>
      <c r="Y92" s="59" t="s">
        <v>109</v>
      </c>
      <c r="Z92" s="60">
        <v>3225398.7850000001</v>
      </c>
      <c r="AA92" s="60">
        <v>2833257.2250000001</v>
      </c>
      <c r="AB92" s="60">
        <v>3042504.8259999999</v>
      </c>
      <c r="AC92" s="60">
        <v>4504214.1770000001</v>
      </c>
      <c r="AD92" s="110">
        <v>5582238.9529999997</v>
      </c>
      <c r="AE92" s="64"/>
      <c r="AF92" s="65"/>
      <c r="AG92" s="66"/>
      <c r="AH92" s="66"/>
      <c r="AI92" s="66"/>
      <c r="AJ92" s="66"/>
      <c r="AK92" s="111"/>
    </row>
    <row r="93" spans="2:37" ht="15" customHeight="1" x14ac:dyDescent="0.25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O93" s="113" t="s">
        <v>48</v>
      </c>
      <c r="P93" s="86">
        <v>72688299.846000001</v>
      </c>
      <c r="Q93" s="93">
        <v>1</v>
      </c>
      <c r="R93" s="86">
        <v>66623008.678000018</v>
      </c>
      <c r="S93" s="93">
        <v>0.99999999999999989</v>
      </c>
      <c r="T93" s="88">
        <v>-8.3442468469480266E-2</v>
      </c>
      <c r="X93" s="64" t="s">
        <v>115</v>
      </c>
      <c r="Y93" s="65" t="s">
        <v>116</v>
      </c>
      <c r="Z93" s="66">
        <v>991286.26500000001</v>
      </c>
      <c r="AA93" s="66">
        <v>971989.81</v>
      </c>
      <c r="AB93" s="66">
        <v>1260445.3230000001</v>
      </c>
      <c r="AC93" s="66">
        <v>1224816.186</v>
      </c>
      <c r="AD93" s="111">
        <v>1338009.96</v>
      </c>
    </row>
    <row r="94" spans="2:37" ht="15" customHeight="1" x14ac:dyDescent="0.25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O94" s="84" t="str">
        <f>B25</f>
        <v>Fonte: Ministério da Economia/ComexStat. Elaboração: ABIOVE - Coordenadoria de Economia e Estatística.</v>
      </c>
      <c r="P94" s="6"/>
      <c r="Q94" s="6"/>
      <c r="R94" s="6"/>
      <c r="S94" s="6"/>
      <c r="T94" s="6"/>
      <c r="X94" s="58" t="s">
        <v>113</v>
      </c>
      <c r="Y94" s="59" t="s">
        <v>114</v>
      </c>
      <c r="Z94" s="60">
        <v>959654.52399999998</v>
      </c>
      <c r="AA94" s="60">
        <v>1043590.372</v>
      </c>
      <c r="AB94" s="60">
        <v>1075549.753</v>
      </c>
      <c r="AC94" s="60">
        <v>1360809.5649999999</v>
      </c>
      <c r="AD94" s="110">
        <v>1511135.8030000001</v>
      </c>
    </row>
    <row r="95" spans="2:37" ht="15" customHeight="1" x14ac:dyDescent="0.25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O95" s="14"/>
      <c r="P95" s="6"/>
      <c r="Q95" s="6"/>
      <c r="R95" s="6"/>
      <c r="S95" s="6"/>
      <c r="T95" s="6"/>
      <c r="X95" s="64" t="s">
        <v>112</v>
      </c>
      <c r="Y95" s="65" t="s">
        <v>109</v>
      </c>
      <c r="Z95" s="66">
        <v>1457009.36</v>
      </c>
      <c r="AA95" s="66">
        <v>1116888.6710000001</v>
      </c>
      <c r="AB95" s="66">
        <v>1172440.2509999999</v>
      </c>
      <c r="AC95" s="66">
        <v>1417304.906</v>
      </c>
      <c r="AD95" s="111">
        <v>1487712.044</v>
      </c>
    </row>
    <row r="96" spans="2:37" ht="15" customHeight="1" x14ac:dyDescent="0.25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O96" s="19" t="s">
        <v>66</v>
      </c>
      <c r="P96" s="20"/>
      <c r="Q96" s="20"/>
      <c r="R96" s="20"/>
      <c r="S96" s="20"/>
      <c r="T96" s="20"/>
      <c r="X96" s="71" t="s">
        <v>35</v>
      </c>
      <c r="Y96" s="72"/>
      <c r="Z96" s="73">
        <v>83736.913999998942</v>
      </c>
      <c r="AA96" s="73">
        <v>39876.625999999233</v>
      </c>
      <c r="AB96" s="73">
        <v>86526.142999999225</v>
      </c>
      <c r="AC96" s="73">
        <v>157077.65899999999</v>
      </c>
      <c r="AD96" s="112">
        <v>146465.37299999967</v>
      </c>
    </row>
    <row r="97" spans="2:30" ht="15" customHeight="1" x14ac:dyDescent="0.25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O97" s="105" t="s">
        <v>13</v>
      </c>
      <c r="P97" s="106">
        <v>2018</v>
      </c>
      <c r="Q97" s="106">
        <v>2019</v>
      </c>
      <c r="R97" s="106">
        <v>2020</v>
      </c>
      <c r="S97" s="106">
        <v>2021</v>
      </c>
      <c r="T97" s="107">
        <v>2022</v>
      </c>
      <c r="X97" s="42" t="s">
        <v>38</v>
      </c>
      <c r="Y97" s="43"/>
      <c r="Z97" s="44">
        <v>24168903.850000001</v>
      </c>
      <c r="AA97" s="44">
        <v>18193403.261999998</v>
      </c>
      <c r="AB97" s="44">
        <v>19429462.706999999</v>
      </c>
      <c r="AC97" s="44">
        <v>26433777.249000002</v>
      </c>
      <c r="AD97" s="108">
        <v>24107878.482000001</v>
      </c>
    </row>
    <row r="98" spans="2:30" ht="15" customHeight="1" x14ac:dyDescent="0.25">
      <c r="O98" s="20" t="s">
        <v>21</v>
      </c>
      <c r="P98" s="40">
        <v>27233072.239</v>
      </c>
      <c r="Q98" s="40">
        <v>20452340.754999999</v>
      </c>
      <c r="R98" s="40">
        <v>20903176.833000001</v>
      </c>
      <c r="S98" s="40">
        <v>27206555.399</v>
      </c>
      <c r="T98" s="40">
        <v>26344902.635000002</v>
      </c>
      <c r="X98" s="52" t="s">
        <v>92</v>
      </c>
      <c r="Y98" s="53" t="s">
        <v>117</v>
      </c>
      <c r="Z98" s="54">
        <v>8221985.3269999996</v>
      </c>
      <c r="AA98" s="54">
        <v>5989249.9809999997</v>
      </c>
      <c r="AB98" s="54">
        <v>7214663.4960000003</v>
      </c>
      <c r="AC98" s="54">
        <v>9983452.2890000008</v>
      </c>
      <c r="AD98" s="109">
        <v>13896784.978</v>
      </c>
    </row>
    <row r="99" spans="2:30" ht="15" customHeight="1" x14ac:dyDescent="0.25">
      <c r="O99" s="20" t="s">
        <v>26</v>
      </c>
      <c r="P99" s="40">
        <v>1999107.4680000001</v>
      </c>
      <c r="Q99" s="40">
        <v>1796024.98</v>
      </c>
      <c r="R99" s="40">
        <v>2846114.4210000001</v>
      </c>
      <c r="S99" s="40">
        <v>3874831.142</v>
      </c>
      <c r="T99" s="40">
        <v>4102436.2889999999</v>
      </c>
      <c r="X99" s="120" t="s">
        <v>118</v>
      </c>
      <c r="Y99" s="59" t="s">
        <v>119</v>
      </c>
      <c r="Z99" s="60">
        <v>5989251.8499999996</v>
      </c>
      <c r="AA99" s="60">
        <v>4153816.8879999998</v>
      </c>
      <c r="AB99" s="60">
        <v>5115991.0429999996</v>
      </c>
      <c r="AC99" s="60">
        <v>5516287.142</v>
      </c>
      <c r="AD99" s="110">
        <v>4738081.6229999997</v>
      </c>
    </row>
    <row r="100" spans="2:30" ht="15" customHeight="1" x14ac:dyDescent="0.25">
      <c r="O100" s="20" t="s">
        <v>24</v>
      </c>
      <c r="P100" s="40">
        <v>1460520.2490000001</v>
      </c>
      <c r="Q100" s="40">
        <v>1715945.0519999999</v>
      </c>
      <c r="R100" s="40">
        <v>2506816.37</v>
      </c>
      <c r="S100" s="40">
        <v>3967955.057</v>
      </c>
      <c r="T100" s="40">
        <v>4132682.9819999998</v>
      </c>
      <c r="X100" s="52" t="s">
        <v>97</v>
      </c>
      <c r="Y100" s="127" t="s">
        <v>120</v>
      </c>
      <c r="Z100" s="128">
        <v>2196068.8420000002</v>
      </c>
      <c r="AA100" s="128">
        <v>1577502.882</v>
      </c>
      <c r="AB100" s="128">
        <v>1924561.493</v>
      </c>
      <c r="AC100" s="128">
        <v>2400502.344</v>
      </c>
      <c r="AD100" s="129">
        <v>1767201.5919999999</v>
      </c>
    </row>
    <row r="101" spans="2:30" ht="15" customHeight="1" x14ac:dyDescent="0.25">
      <c r="O101" s="20" t="s">
        <v>28</v>
      </c>
      <c r="P101" s="40">
        <v>2362328.89</v>
      </c>
      <c r="Q101" s="40">
        <v>2112880.9010000001</v>
      </c>
      <c r="R101" s="40">
        <v>2308039.6159999999</v>
      </c>
      <c r="S101" s="40">
        <v>3586476.3970000003</v>
      </c>
      <c r="T101" s="40">
        <v>4423698.574</v>
      </c>
      <c r="X101" s="120" t="s">
        <v>121</v>
      </c>
      <c r="Y101" s="59" t="s">
        <v>122</v>
      </c>
      <c r="Z101" s="60">
        <v>1674798.784</v>
      </c>
      <c r="AA101" s="60">
        <v>1406092.0730000001</v>
      </c>
      <c r="AB101" s="60">
        <v>1525830.5279999999</v>
      </c>
      <c r="AC101" s="60">
        <v>1960110.645</v>
      </c>
      <c r="AD101" s="110">
        <v>1630925.9680000001</v>
      </c>
    </row>
    <row r="102" spans="2:30" ht="15" customHeight="1" x14ac:dyDescent="0.25">
      <c r="M102" s="69"/>
      <c r="O102" s="69" t="s">
        <v>32</v>
      </c>
      <c r="P102" s="40">
        <v>639959.95400000003</v>
      </c>
      <c r="Q102" s="40">
        <v>594092.38399999996</v>
      </c>
      <c r="R102" s="40">
        <v>845818.42700000003</v>
      </c>
      <c r="S102" s="40">
        <v>1186232.598</v>
      </c>
      <c r="T102" s="40">
        <v>1101437.304</v>
      </c>
      <c r="U102" s="69"/>
      <c r="X102" s="52" t="s">
        <v>123</v>
      </c>
      <c r="Y102" s="65" t="s">
        <v>124</v>
      </c>
      <c r="Z102" s="66">
        <v>5446302.1390000004</v>
      </c>
      <c r="AA102" s="66">
        <v>4700681.5209999997</v>
      </c>
      <c r="AB102" s="66">
        <v>3246765.6039999998</v>
      </c>
      <c r="AC102" s="66">
        <v>6302859.9029999999</v>
      </c>
      <c r="AD102" s="111">
        <v>1896087.8019999999</v>
      </c>
    </row>
    <row r="103" spans="2:30" ht="15" customHeight="1" x14ac:dyDescent="0.25">
      <c r="M103" s="69"/>
      <c r="O103" s="69" t="s">
        <v>30</v>
      </c>
      <c r="P103" s="40">
        <v>686025.54200000002</v>
      </c>
      <c r="Q103" s="40">
        <v>715565.77599999995</v>
      </c>
      <c r="R103" s="40">
        <v>423126.94099999999</v>
      </c>
      <c r="S103" s="40">
        <v>815143.31799999997</v>
      </c>
      <c r="T103" s="40">
        <v>1425269.929</v>
      </c>
      <c r="X103" s="71" t="s">
        <v>49</v>
      </c>
      <c r="Y103" s="72"/>
      <c r="Z103" s="73">
        <v>640496.90799999982</v>
      </c>
      <c r="AA103" s="73">
        <v>366059.91699999943</v>
      </c>
      <c r="AB103" s="73">
        <v>401650.54299999774</v>
      </c>
      <c r="AC103" s="73">
        <v>270564.92599999905</v>
      </c>
      <c r="AD103" s="112">
        <v>178796.51900000125</v>
      </c>
    </row>
    <row r="104" spans="2:30" ht="15" customHeight="1" x14ac:dyDescent="0.25">
      <c r="M104" s="69"/>
      <c r="O104" s="69" t="s">
        <v>37</v>
      </c>
      <c r="P104" s="40">
        <v>124908.387</v>
      </c>
      <c r="Q104" s="40">
        <v>70300.460000000006</v>
      </c>
      <c r="R104" s="40">
        <v>222350.05300000001</v>
      </c>
      <c r="S104" s="40">
        <v>466938.86900000001</v>
      </c>
      <c r="T104" s="40">
        <v>751392.44099999999</v>
      </c>
      <c r="U104" s="69"/>
      <c r="X104" s="90" t="s">
        <v>45</v>
      </c>
      <c r="Y104" s="91"/>
      <c r="Z104" s="92">
        <v>33055028.846000001</v>
      </c>
      <c r="AA104" s="92">
        <v>26077191.687999997</v>
      </c>
      <c r="AB104" s="92">
        <v>28564147.239999998</v>
      </c>
      <c r="AC104" s="92">
        <v>38635817.995000005</v>
      </c>
      <c r="AD104" s="117">
        <v>39003720.480000004</v>
      </c>
    </row>
    <row r="105" spans="2:30" ht="15" customHeight="1" x14ac:dyDescent="0.25">
      <c r="M105" s="69"/>
      <c r="O105" s="69" t="s">
        <v>42</v>
      </c>
      <c r="P105" s="40">
        <v>450301.27799999999</v>
      </c>
      <c r="Q105" s="40">
        <v>354785.511</v>
      </c>
      <c r="R105" s="40">
        <v>390965.07299999997</v>
      </c>
      <c r="S105" s="40">
        <v>363127.446</v>
      </c>
      <c r="T105" s="40">
        <v>534108.53700000001</v>
      </c>
      <c r="U105" s="69"/>
      <c r="X105" s="84" t="str">
        <f>B25</f>
        <v>Fonte: Ministério da Economia/ComexStat. Elaboração: ABIOVE - Coordenadoria de Economia e Estatística.</v>
      </c>
      <c r="Y105" s="84"/>
      <c r="Z105" s="22"/>
      <c r="AA105" s="22"/>
      <c r="AB105" s="22"/>
      <c r="AC105" s="22"/>
      <c r="AD105" s="22"/>
    </row>
    <row r="106" spans="2:30" ht="15" customHeight="1" x14ac:dyDescent="0.25">
      <c r="M106" s="69"/>
      <c r="O106" s="69" t="s">
        <v>40</v>
      </c>
      <c r="P106" s="40">
        <v>135390.149</v>
      </c>
      <c r="Q106" s="40">
        <v>234738.97200000001</v>
      </c>
      <c r="R106" s="40">
        <v>288726.93800000002</v>
      </c>
      <c r="S106" s="40">
        <v>648768.63899999997</v>
      </c>
      <c r="T106" s="40">
        <v>437254.67800000001</v>
      </c>
      <c r="U106" s="69"/>
      <c r="X106" s="130" t="str">
        <f>X66</f>
        <v>Nota: dados disponíveis até agosto/2022.</v>
      </c>
      <c r="Y106" s="97"/>
      <c r="Z106" s="22"/>
      <c r="AA106" s="22"/>
      <c r="AB106" s="22"/>
      <c r="AC106" s="22"/>
      <c r="AD106" s="22"/>
    </row>
    <row r="107" spans="2:30" ht="15" customHeight="1" x14ac:dyDescent="0.25">
      <c r="M107" s="69"/>
      <c r="O107" s="69" t="s">
        <v>34</v>
      </c>
      <c r="P107" s="40">
        <v>325743.58</v>
      </c>
      <c r="Q107" s="40">
        <v>143397.73499999999</v>
      </c>
      <c r="R107" s="40">
        <v>137051.84400000001</v>
      </c>
      <c r="S107" s="40">
        <v>106264.393</v>
      </c>
      <c r="T107" s="40">
        <v>174235.261</v>
      </c>
      <c r="U107" s="69"/>
      <c r="X107" s="131"/>
      <c r="Y107" s="131"/>
      <c r="Z107" s="132"/>
      <c r="AA107" s="132"/>
      <c r="AB107" s="132"/>
      <c r="AC107" s="132"/>
      <c r="AD107" s="132"/>
    </row>
    <row r="108" spans="2:30" ht="15" customHeight="1" x14ac:dyDescent="0.25">
      <c r="M108" s="69"/>
      <c r="O108" s="69" t="s">
        <v>44</v>
      </c>
      <c r="P108" s="40">
        <v>0</v>
      </c>
      <c r="Q108" s="40">
        <v>6.3E-2</v>
      </c>
      <c r="R108" s="40">
        <v>0.34</v>
      </c>
      <c r="S108" s="40">
        <v>1.1339999999999999</v>
      </c>
      <c r="T108" s="40">
        <v>0.42399999999999999</v>
      </c>
      <c r="U108" s="69"/>
      <c r="X108" s="6"/>
      <c r="Y108" s="6"/>
      <c r="Z108" s="6"/>
      <c r="AA108" s="6"/>
      <c r="AB108" s="6"/>
      <c r="AC108" s="6"/>
      <c r="AD108" s="6"/>
    </row>
    <row r="109" spans="2:30" ht="15" customHeight="1" x14ac:dyDescent="0.25">
      <c r="M109" s="69"/>
      <c r="O109" s="69" t="s">
        <v>46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69"/>
      <c r="X109" s="21" t="s">
        <v>67</v>
      </c>
      <c r="Y109" s="6"/>
      <c r="Z109" s="6"/>
      <c r="AA109" s="6"/>
      <c r="AB109" s="6"/>
      <c r="AC109" s="6"/>
      <c r="AD109" s="6"/>
    </row>
    <row r="110" spans="2:30" ht="15" customHeight="1" x14ac:dyDescent="0.25">
      <c r="O110" s="113" t="s">
        <v>48</v>
      </c>
      <c r="P110" s="86">
        <v>33055028.846000001</v>
      </c>
      <c r="Q110" s="86">
        <v>26077191.688000001</v>
      </c>
      <c r="R110" s="86">
        <v>28564147.240000002</v>
      </c>
      <c r="S110" s="86">
        <v>38635817.995000005</v>
      </c>
      <c r="T110" s="86">
        <v>39003720.480000004</v>
      </c>
      <c r="X110" s="6"/>
      <c r="Y110" s="6"/>
      <c r="Z110" s="6"/>
      <c r="AA110" s="6"/>
      <c r="AB110" s="6"/>
      <c r="AC110" s="6"/>
      <c r="AD110" s="6"/>
    </row>
    <row r="111" spans="2:30" ht="15" customHeight="1" x14ac:dyDescent="0.25">
      <c r="O111" s="133" t="str">
        <f>B25</f>
        <v>Fonte: Ministério da Economia/ComexStat. Elaboração: ABIOVE - Coordenadoria de Economia e Estatística.</v>
      </c>
      <c r="P111" s="6"/>
      <c r="Q111" s="6"/>
      <c r="R111" s="134"/>
      <c r="S111" s="134"/>
      <c r="T111" s="6"/>
      <c r="X111" s="21" t="s">
        <v>68</v>
      </c>
      <c r="Y111" s="21"/>
      <c r="Z111" s="22"/>
      <c r="AA111" s="22"/>
      <c r="AB111" s="22"/>
      <c r="AC111" s="22"/>
      <c r="AD111" s="22"/>
    </row>
    <row r="112" spans="2:30" ht="15" customHeight="1" x14ac:dyDescent="0.25">
      <c r="O112" s="135" t="str">
        <f>O62</f>
        <v>Nota: dados disponíveis até agosto/2022.</v>
      </c>
      <c r="P112" s="6"/>
      <c r="Q112" s="6"/>
      <c r="R112" s="6"/>
      <c r="S112" s="6"/>
      <c r="T112" s="6"/>
      <c r="X112" s="33" t="s">
        <v>15</v>
      </c>
      <c r="Y112" s="33" t="s">
        <v>16</v>
      </c>
      <c r="Z112" s="106">
        <f>Z$49</f>
        <v>2018</v>
      </c>
      <c r="AA112" s="106">
        <f>AA$49</f>
        <v>2019</v>
      </c>
      <c r="AB112" s="106">
        <f>AB$49</f>
        <v>2020</v>
      </c>
      <c r="AC112" s="106">
        <f>AC$49</f>
        <v>2021</v>
      </c>
      <c r="AD112" s="107">
        <f>AD$49</f>
        <v>2022</v>
      </c>
    </row>
    <row r="113" spans="1:30" ht="15" customHeight="1" x14ac:dyDescent="0.25">
      <c r="O113" s="69"/>
      <c r="P113" s="40"/>
      <c r="Q113" s="40"/>
      <c r="R113" s="40"/>
      <c r="S113" s="40"/>
      <c r="T113" s="40"/>
      <c r="X113" s="42" t="s">
        <v>22</v>
      </c>
      <c r="Y113" s="43"/>
      <c r="Z113" s="44">
        <v>1869366.8079999997</v>
      </c>
      <c r="AA113" s="44">
        <v>1893575.7900000003</v>
      </c>
      <c r="AB113" s="44">
        <v>1822448.138</v>
      </c>
      <c r="AC113" s="44">
        <v>1709574.1110000005</v>
      </c>
      <c r="AD113" s="108">
        <v>1473472.3569999998</v>
      </c>
    </row>
    <row r="114" spans="1:30" ht="15" customHeight="1" x14ac:dyDescent="0.25">
      <c r="A114" s="20"/>
      <c r="L114" s="20"/>
      <c r="N114" s="20"/>
      <c r="O114" s="100"/>
      <c r="P114" s="100"/>
      <c r="Q114" s="100"/>
      <c r="R114" s="100"/>
      <c r="S114" s="100"/>
      <c r="T114" s="100"/>
      <c r="U114" s="20"/>
      <c r="W114" s="20"/>
      <c r="X114" s="52" t="s">
        <v>115</v>
      </c>
      <c r="Y114" s="53" t="s">
        <v>116</v>
      </c>
      <c r="Z114" s="54">
        <v>1277827.1029999997</v>
      </c>
      <c r="AA114" s="54">
        <v>1199170.8320000002</v>
      </c>
      <c r="AB114" s="54">
        <v>1248306.4049999998</v>
      </c>
      <c r="AC114" s="54">
        <v>1176150.4210000001</v>
      </c>
      <c r="AD114" s="109">
        <v>912899.5900000002</v>
      </c>
    </row>
    <row r="115" spans="1:30" ht="15" customHeight="1" x14ac:dyDescent="0.25">
      <c r="A115" s="20"/>
      <c r="B115" s="18" t="s">
        <v>69</v>
      </c>
      <c r="L115" s="20"/>
      <c r="N115" s="20"/>
      <c r="O115" s="21" t="s">
        <v>70</v>
      </c>
      <c r="P115" s="6"/>
      <c r="Q115" s="6"/>
      <c r="R115" s="6"/>
      <c r="S115" s="6"/>
      <c r="T115" s="6"/>
      <c r="U115" s="20"/>
      <c r="W115" s="20"/>
      <c r="X115" s="58" t="s">
        <v>113</v>
      </c>
      <c r="Y115" s="59" t="s">
        <v>114</v>
      </c>
      <c r="Z115" s="60">
        <v>311029.74</v>
      </c>
      <c r="AA115" s="60">
        <v>421117.67499999999</v>
      </c>
      <c r="AB115" s="60">
        <v>227984.54</v>
      </c>
      <c r="AC115" s="60">
        <v>264553.68</v>
      </c>
      <c r="AD115" s="110">
        <v>273422.46000000002</v>
      </c>
    </row>
    <row r="116" spans="1:30" ht="15" customHeight="1" x14ac:dyDescent="0.25">
      <c r="A116" s="20"/>
      <c r="B116" s="218" t="s">
        <v>8</v>
      </c>
      <c r="C116" s="221" t="s">
        <v>71</v>
      </c>
      <c r="D116" s="222"/>
      <c r="E116" s="221" t="s">
        <v>72</v>
      </c>
      <c r="F116" s="222"/>
      <c r="G116" s="221" t="s">
        <v>73</v>
      </c>
      <c r="H116" s="222"/>
      <c r="L116" s="20"/>
      <c r="N116" s="20"/>
      <c r="O116" s="6"/>
      <c r="P116" s="6"/>
      <c r="Q116" s="6"/>
      <c r="R116" s="6"/>
      <c r="S116" s="6"/>
      <c r="T116" s="6"/>
      <c r="U116" s="20"/>
      <c r="W116" s="20"/>
      <c r="X116" s="64" t="s">
        <v>110</v>
      </c>
      <c r="Y116" s="65" t="s">
        <v>111</v>
      </c>
      <c r="Z116" s="66">
        <v>145319.01500000001</v>
      </c>
      <c r="AA116" s="66">
        <v>97039.152000000002</v>
      </c>
      <c r="AB116" s="66">
        <v>129436.05600000001</v>
      </c>
      <c r="AC116" s="66">
        <v>43861.504000000001</v>
      </c>
      <c r="AD116" s="111">
        <v>49429.175000000003</v>
      </c>
    </row>
    <row r="117" spans="1:30" ht="15" customHeight="1" x14ac:dyDescent="0.25">
      <c r="A117" s="20"/>
      <c r="B117" s="219"/>
      <c r="C117" s="223"/>
      <c r="D117" s="224"/>
      <c r="E117" s="223"/>
      <c r="F117" s="224"/>
      <c r="G117" s="223"/>
      <c r="H117" s="224"/>
      <c r="L117" s="20"/>
      <c r="N117" s="20"/>
      <c r="O117" s="104" t="s">
        <v>74</v>
      </c>
      <c r="P117" s="20"/>
      <c r="Q117" s="20"/>
      <c r="R117" s="20"/>
      <c r="S117" s="20"/>
      <c r="T117" s="20"/>
      <c r="U117" s="20"/>
      <c r="W117" s="20"/>
      <c r="X117" s="58" t="s">
        <v>125</v>
      </c>
      <c r="Y117" s="59" t="s">
        <v>126</v>
      </c>
      <c r="Z117" s="60">
        <v>134146.35</v>
      </c>
      <c r="AA117" s="60">
        <v>144036.65600000002</v>
      </c>
      <c r="AB117" s="60">
        <v>155934.019</v>
      </c>
      <c r="AC117" s="60">
        <v>105452.185</v>
      </c>
      <c r="AD117" s="110">
        <v>89273.932000000001</v>
      </c>
    </row>
    <row r="118" spans="1:30" ht="15" customHeight="1" x14ac:dyDescent="0.25">
      <c r="A118" s="20"/>
      <c r="B118" s="220"/>
      <c r="C118" s="136">
        <f>C11</f>
        <v>44197</v>
      </c>
      <c r="D118" s="136">
        <f>D11</f>
        <v>44562</v>
      </c>
      <c r="E118" s="136">
        <f>C11</f>
        <v>44197</v>
      </c>
      <c r="F118" s="136">
        <f>D11</f>
        <v>44562</v>
      </c>
      <c r="G118" s="136">
        <f>C11</f>
        <v>44197</v>
      </c>
      <c r="H118" s="136">
        <f>D11</f>
        <v>44562</v>
      </c>
      <c r="L118" s="20"/>
      <c r="N118" s="20"/>
      <c r="O118" s="105" t="s">
        <v>13</v>
      </c>
      <c r="P118" s="106">
        <f>P$47</f>
        <v>2018</v>
      </c>
      <c r="Q118" s="106">
        <f>Q$47</f>
        <v>2019</v>
      </c>
      <c r="R118" s="106">
        <f>R$47</f>
        <v>2020</v>
      </c>
      <c r="S118" s="106">
        <f>S$47</f>
        <v>2021</v>
      </c>
      <c r="T118" s="107">
        <f>T$47</f>
        <v>2022</v>
      </c>
      <c r="U118" s="20"/>
      <c r="W118" s="20"/>
      <c r="X118" s="64" t="s">
        <v>108</v>
      </c>
      <c r="Y118" s="65" t="s">
        <v>109</v>
      </c>
      <c r="Z118" s="66">
        <v>1044.5999999999999</v>
      </c>
      <c r="AA118" s="66">
        <v>32211.474999999999</v>
      </c>
      <c r="AB118" s="66">
        <v>63</v>
      </c>
      <c r="AC118" s="66">
        <v>97.2</v>
      </c>
      <c r="AD118" s="111">
        <v>8064.18</v>
      </c>
    </row>
    <row r="119" spans="1:30" ht="15" customHeight="1" x14ac:dyDescent="0.25">
      <c r="A119" s="20"/>
      <c r="B119" s="137" t="s">
        <v>17</v>
      </c>
      <c r="C119" s="138">
        <v>29909021.328000002</v>
      </c>
      <c r="D119" s="138">
        <v>19779779.934999999</v>
      </c>
      <c r="E119" s="138">
        <v>484027.886</v>
      </c>
      <c r="F119" s="138">
        <v>2084967.3030000001</v>
      </c>
      <c r="G119" s="139">
        <v>1.6183340828570223</v>
      </c>
      <c r="H119" s="140">
        <v>10.540902425869179</v>
      </c>
      <c r="L119" s="20"/>
      <c r="N119" s="20"/>
      <c r="O119" s="20" t="s">
        <v>24</v>
      </c>
      <c r="P119" s="40">
        <v>7335732.9160000011</v>
      </c>
      <c r="Q119" s="40">
        <v>6136992.677000002</v>
      </c>
      <c r="R119" s="40">
        <v>7493474.0209999997</v>
      </c>
      <c r="S119" s="40">
        <v>7946659.5990000013</v>
      </c>
      <c r="T119" s="40">
        <v>7062002.0010000039</v>
      </c>
      <c r="U119" s="20"/>
      <c r="W119" s="20"/>
      <c r="X119" s="71" t="s">
        <v>35</v>
      </c>
      <c r="Y119" s="72"/>
      <c r="Z119" s="73">
        <v>0</v>
      </c>
      <c r="AA119" s="73">
        <v>0</v>
      </c>
      <c r="AB119" s="73">
        <v>60724.118000000017</v>
      </c>
      <c r="AC119" s="73">
        <v>119459.12100000051</v>
      </c>
      <c r="AD119" s="112">
        <v>140383.01999999955</v>
      </c>
    </row>
    <row r="120" spans="1:30" ht="15" customHeight="1" x14ac:dyDescent="0.25">
      <c r="A120" s="20"/>
      <c r="B120" s="141" t="s">
        <v>20</v>
      </c>
      <c r="C120" s="142">
        <v>32749511.215999998</v>
      </c>
      <c r="D120" s="142">
        <v>23509372.691</v>
      </c>
      <c r="E120" s="142">
        <v>1589363.2929999998</v>
      </c>
      <c r="F120" s="142">
        <v>3981381.2800000003</v>
      </c>
      <c r="G120" s="143">
        <v>4.8530901194748379</v>
      </c>
      <c r="H120" s="144">
        <v>16.93529356282729</v>
      </c>
      <c r="K120" s="20"/>
      <c r="L120" s="40"/>
      <c r="N120" s="20"/>
      <c r="O120" s="20" t="s">
        <v>26</v>
      </c>
      <c r="P120" s="40">
        <v>8289445.4970000032</v>
      </c>
      <c r="Q120" s="40">
        <v>9083970.8659999985</v>
      </c>
      <c r="R120" s="40">
        <v>8345610.0990000004</v>
      </c>
      <c r="S120" s="40">
        <v>7952514.8370000012</v>
      </c>
      <c r="T120" s="40">
        <v>5980785.487999998</v>
      </c>
      <c r="U120" s="20"/>
      <c r="W120" s="20"/>
      <c r="X120" s="42" t="s">
        <v>38</v>
      </c>
      <c r="Y120" s="43"/>
      <c r="Z120" s="44">
        <v>14800609.019000003</v>
      </c>
      <c r="AA120" s="44">
        <v>14788075.979000006</v>
      </c>
      <c r="AB120" s="44">
        <v>15115468.415999996</v>
      </c>
      <c r="AC120" s="44">
        <v>15500612.621999998</v>
      </c>
      <c r="AD120" s="108">
        <v>12639288.755000003</v>
      </c>
    </row>
    <row r="121" spans="1:30" ht="15" customHeight="1" x14ac:dyDescent="0.25">
      <c r="A121" s="20"/>
      <c r="B121" s="145" t="s">
        <v>23</v>
      </c>
      <c r="C121" s="146">
        <v>48651304.340000004</v>
      </c>
      <c r="D121" s="146">
        <v>29400191.936999999</v>
      </c>
      <c r="E121" s="146">
        <v>5680953.6770000001</v>
      </c>
      <c r="F121" s="146">
        <v>7460402.1780000003</v>
      </c>
      <c r="G121" s="147">
        <v>11.676878460027737</v>
      </c>
      <c r="H121" s="148">
        <v>25.375351950036489</v>
      </c>
      <c r="K121" s="20"/>
      <c r="L121" s="40"/>
      <c r="N121" s="20"/>
      <c r="O121" s="149" t="s">
        <v>30</v>
      </c>
      <c r="P121" s="40">
        <v>681121.06200000015</v>
      </c>
      <c r="Q121" s="40">
        <v>1033820.284</v>
      </c>
      <c r="R121" s="40">
        <v>348225.09299999999</v>
      </c>
      <c r="S121" s="40">
        <v>941429.29700000014</v>
      </c>
      <c r="T121" s="40">
        <v>903017.75500000012</v>
      </c>
      <c r="U121" s="20"/>
      <c r="W121" s="20"/>
      <c r="X121" s="52" t="s">
        <v>92</v>
      </c>
      <c r="Y121" s="53" t="s">
        <v>117</v>
      </c>
      <c r="Z121" s="54">
        <v>6319547.8599999994</v>
      </c>
      <c r="AA121" s="54">
        <v>6616262.2580000004</v>
      </c>
      <c r="AB121" s="54">
        <v>6778742.1710000001</v>
      </c>
      <c r="AC121" s="54">
        <v>7033701.0750000002</v>
      </c>
      <c r="AD121" s="109">
        <v>6306362.0049999999</v>
      </c>
    </row>
    <row r="122" spans="1:30" ht="15" customHeight="1" x14ac:dyDescent="0.25">
      <c r="A122" s="20"/>
      <c r="B122" s="141" t="s">
        <v>25</v>
      </c>
      <c r="C122" s="142">
        <v>51998201.391000003</v>
      </c>
      <c r="D122" s="142">
        <v>28977969.024</v>
      </c>
      <c r="E122" s="142">
        <v>7525154.4100000001</v>
      </c>
      <c r="F122" s="142">
        <v>8047820.2469999995</v>
      </c>
      <c r="G122" s="143">
        <v>14.471951353499076</v>
      </c>
      <c r="H122" s="144">
        <v>27.772202531981005</v>
      </c>
      <c r="L122" s="20"/>
      <c r="N122" s="20"/>
      <c r="O122" s="20" t="s">
        <v>28</v>
      </c>
      <c r="P122" s="40">
        <v>363676.35199999996</v>
      </c>
      <c r="Q122" s="40">
        <v>426867.94199999986</v>
      </c>
      <c r="R122" s="40">
        <v>750607.34100000013</v>
      </c>
      <c r="S122" s="40">
        <v>369583</v>
      </c>
      <c r="T122" s="40">
        <v>166955.86800000002</v>
      </c>
      <c r="U122" s="20"/>
      <c r="W122" s="20"/>
      <c r="X122" s="58" t="s">
        <v>118</v>
      </c>
      <c r="Y122" s="59" t="s">
        <v>119</v>
      </c>
      <c r="Z122" s="60">
        <v>5348075.296000001</v>
      </c>
      <c r="AA122" s="60">
        <v>5359087.1029999973</v>
      </c>
      <c r="AB122" s="60">
        <v>5714812.0180000002</v>
      </c>
      <c r="AC122" s="60">
        <v>5006971.5840000007</v>
      </c>
      <c r="AD122" s="110">
        <v>3518286.0160000003</v>
      </c>
    </row>
    <row r="123" spans="1:30" ht="15" customHeight="1" x14ac:dyDescent="0.25">
      <c r="A123" s="20"/>
      <c r="B123" s="145" t="s">
        <v>27</v>
      </c>
      <c r="C123" s="146">
        <v>52416474.802000001</v>
      </c>
      <c r="D123" s="146">
        <v>29732509.249000002</v>
      </c>
      <c r="E123" s="146">
        <v>7671472.2829999998</v>
      </c>
      <c r="F123" s="146">
        <v>8166921.7969999993</v>
      </c>
      <c r="G123" s="147">
        <v>14.635612776285534</v>
      </c>
      <c r="H123" s="148">
        <v>27.467987073020684</v>
      </c>
      <c r="L123" s="20"/>
      <c r="M123" s="69"/>
      <c r="N123" s="20"/>
      <c r="O123" s="69" t="s">
        <v>21</v>
      </c>
      <c r="P123" s="40">
        <v>89052.885000000009</v>
      </c>
      <c r="Q123" s="40">
        <v>21485.054</v>
      </c>
      <c r="R123" s="40">
        <v>20504.362000000001</v>
      </c>
      <c r="S123" s="40">
        <v>75</v>
      </c>
      <c r="T123" s="40">
        <v>0</v>
      </c>
      <c r="U123" s="69"/>
      <c r="W123" s="20"/>
      <c r="X123" s="64" t="s">
        <v>97</v>
      </c>
      <c r="Y123" s="65" t="s">
        <v>120</v>
      </c>
      <c r="Z123" s="66">
        <v>2579151.6389999995</v>
      </c>
      <c r="AA123" s="66">
        <v>2390431.4360000002</v>
      </c>
      <c r="AB123" s="66">
        <v>2334905.1590000005</v>
      </c>
      <c r="AC123" s="66">
        <v>2781865.4939999999</v>
      </c>
      <c r="AD123" s="111">
        <v>2163007.9500000002</v>
      </c>
    </row>
    <row r="124" spans="1:30" ht="15" customHeight="1" x14ac:dyDescent="0.25">
      <c r="B124" s="141" t="s">
        <v>29</v>
      </c>
      <c r="C124" s="142">
        <v>56392619.839000002</v>
      </c>
      <c r="D124" s="142">
        <v>32816387.252</v>
      </c>
      <c r="E124" s="142">
        <v>6111984.3909999998</v>
      </c>
      <c r="F124" s="142">
        <v>8006816.0600000005</v>
      </c>
      <c r="G124" s="143">
        <v>10.838269987189129</v>
      </c>
      <c r="H124" s="144">
        <v>24.398834638666763</v>
      </c>
      <c r="M124" s="69"/>
      <c r="O124" s="69" t="s">
        <v>42</v>
      </c>
      <c r="P124" s="40">
        <v>258249.90799999997</v>
      </c>
      <c r="Q124" s="40">
        <v>259223.81399999993</v>
      </c>
      <c r="R124" s="40">
        <v>216153.11399999997</v>
      </c>
      <c r="S124" s="40">
        <v>173344.13500000001</v>
      </c>
      <c r="T124" s="40">
        <v>69940.750000000015</v>
      </c>
      <c r="U124" s="69"/>
      <c r="X124" s="58" t="s">
        <v>123</v>
      </c>
      <c r="Y124" s="59" t="s">
        <v>124</v>
      </c>
      <c r="Z124" s="60">
        <v>385559.17100000003</v>
      </c>
      <c r="AA124" s="60">
        <v>290786.18200000003</v>
      </c>
      <c r="AB124" s="60">
        <v>208890.818</v>
      </c>
      <c r="AC124" s="60">
        <v>247132.416</v>
      </c>
      <c r="AD124" s="110">
        <v>315263.29600000003</v>
      </c>
    </row>
    <row r="125" spans="1:30" ht="15" customHeight="1" x14ac:dyDescent="0.25">
      <c r="B125" s="145" t="s">
        <v>31</v>
      </c>
      <c r="C125" s="146">
        <v>51090821.075000003</v>
      </c>
      <c r="D125" s="146">
        <v>29889071.030000001</v>
      </c>
      <c r="E125" s="146">
        <v>4985450.5360000003</v>
      </c>
      <c r="F125" s="146">
        <v>6020427.9969999995</v>
      </c>
      <c r="G125" s="147">
        <v>9.7580160801907798</v>
      </c>
      <c r="H125" s="148">
        <v>20.142573153100766</v>
      </c>
      <c r="M125" s="69"/>
      <c r="O125" s="69" t="s">
        <v>37</v>
      </c>
      <c r="P125" s="40">
        <v>1231.94</v>
      </c>
      <c r="Q125" s="40">
        <v>91490.546000000002</v>
      </c>
      <c r="R125" s="40">
        <v>479567.33499999996</v>
      </c>
      <c r="S125" s="40">
        <v>74923.475000000006</v>
      </c>
      <c r="T125" s="40">
        <v>64847.26999999999</v>
      </c>
      <c r="U125" s="69"/>
      <c r="X125" s="150" t="s">
        <v>127</v>
      </c>
      <c r="Y125" s="65" t="s">
        <v>122</v>
      </c>
      <c r="Z125" s="66">
        <v>163552.56</v>
      </c>
      <c r="AA125" s="66">
        <v>126455.09</v>
      </c>
      <c r="AB125" s="66">
        <v>67862.489000000001</v>
      </c>
      <c r="AC125" s="66">
        <v>300750.86000000004</v>
      </c>
      <c r="AD125" s="111">
        <v>307000.81800000003</v>
      </c>
    </row>
    <row r="126" spans="1:30" ht="15" customHeight="1" x14ac:dyDescent="0.25">
      <c r="B126" s="141" t="s">
        <v>33</v>
      </c>
      <c r="C126" s="142">
        <v>54503179.166000001</v>
      </c>
      <c r="D126" s="142">
        <v>30785389.697999999</v>
      </c>
      <c r="E126" s="142">
        <v>3991242.8840000001</v>
      </c>
      <c r="F126" s="142">
        <v>5071629.9210000001</v>
      </c>
      <c r="G126" s="143">
        <v>7.3229542662894875</v>
      </c>
      <c r="H126" s="144">
        <v>16.474145595530608</v>
      </c>
      <c r="M126" s="69"/>
      <c r="O126" s="69" t="s">
        <v>44</v>
      </c>
      <c r="P126" s="40">
        <v>3655</v>
      </c>
      <c r="Q126" s="40">
        <v>6397.8</v>
      </c>
      <c r="R126" s="40">
        <v>17013.925000000003</v>
      </c>
      <c r="S126" s="40">
        <v>13421.298000000001</v>
      </c>
      <c r="T126" s="40">
        <v>4114.05</v>
      </c>
      <c r="U126" s="69"/>
      <c r="X126" s="71" t="s">
        <v>49</v>
      </c>
      <c r="Y126" s="72"/>
      <c r="Z126" s="73">
        <v>4722.4930000044405</v>
      </c>
      <c r="AA126" s="73">
        <v>5053.9100000075996</v>
      </c>
      <c r="AB126" s="73">
        <v>10255.760999996215</v>
      </c>
      <c r="AC126" s="73">
        <v>130191.19299999811</v>
      </c>
      <c r="AD126" s="112">
        <v>29368.670000001788</v>
      </c>
    </row>
    <row r="127" spans="1:30" ht="15" customHeight="1" x14ac:dyDescent="0.25">
      <c r="B127" s="145" t="s">
        <v>36</v>
      </c>
      <c r="C127" s="146">
        <v>48770716.696000002</v>
      </c>
      <c r="D127" s="146" t="s">
        <v>106</v>
      </c>
      <c r="E127" s="146">
        <v>3182416.7869999995</v>
      </c>
      <c r="F127" s="146" t="s">
        <v>106</v>
      </c>
      <c r="G127" s="147">
        <v>6.5252614736764984</v>
      </c>
      <c r="H127" s="148" t="s">
        <v>106</v>
      </c>
      <c r="M127" s="69"/>
      <c r="O127" s="69" t="s">
        <v>32</v>
      </c>
      <c r="P127" s="40">
        <v>1190.5649999999998</v>
      </c>
      <c r="Q127" s="40">
        <v>32071.101999999999</v>
      </c>
      <c r="R127" s="40">
        <v>2828.6850000000004</v>
      </c>
      <c r="S127" s="40">
        <v>65381.251999999993</v>
      </c>
      <c r="T127" s="40">
        <v>6592.8370000000004</v>
      </c>
      <c r="U127" s="69"/>
      <c r="X127" s="90" t="s">
        <v>45</v>
      </c>
      <c r="Y127" s="91"/>
      <c r="Z127" s="92">
        <v>16669975.827000003</v>
      </c>
      <c r="AA127" s="92">
        <v>16681651.769000007</v>
      </c>
      <c r="AB127" s="92">
        <v>16937916.553999994</v>
      </c>
      <c r="AC127" s="92">
        <v>17210186.732999999</v>
      </c>
      <c r="AD127" s="117">
        <v>14112761.112000003</v>
      </c>
    </row>
    <row r="128" spans="1:30" ht="15" customHeight="1" x14ac:dyDescent="0.25">
      <c r="B128" s="141" t="s">
        <v>39</v>
      </c>
      <c r="C128" s="142">
        <v>22602315.083000001</v>
      </c>
      <c r="D128" s="142" t="s">
        <v>106</v>
      </c>
      <c r="E128" s="142">
        <v>2462650.6500000004</v>
      </c>
      <c r="F128" s="142" t="s">
        <v>106</v>
      </c>
      <c r="G128" s="143">
        <v>10.89556817943949</v>
      </c>
      <c r="H128" s="144" t="s">
        <v>106</v>
      </c>
      <c r="M128" s="69"/>
      <c r="O128" s="69" t="s">
        <v>40</v>
      </c>
      <c r="P128" s="40">
        <v>774.05399999999997</v>
      </c>
      <c r="Q128" s="40">
        <v>504.62599999999998</v>
      </c>
      <c r="R128" s="40">
        <v>14334.92</v>
      </c>
      <c r="S128" s="40">
        <v>42437.84</v>
      </c>
      <c r="T128" s="40">
        <v>21460.960999999999</v>
      </c>
      <c r="U128" s="69"/>
      <c r="X128" s="84" t="str">
        <f>B25</f>
        <v>Fonte: Ministério da Economia/ComexStat. Elaboração: ABIOVE - Coordenadoria de Economia e Estatística.</v>
      </c>
      <c r="Y128" s="6"/>
      <c r="Z128" s="6"/>
      <c r="AA128" s="6"/>
      <c r="AB128" s="6"/>
      <c r="AC128" s="6"/>
      <c r="AD128" s="6"/>
    </row>
    <row r="129" spans="2:30" ht="15" customHeight="1" x14ac:dyDescent="0.25">
      <c r="B129" s="145" t="s">
        <v>41</v>
      </c>
      <c r="C129" s="146">
        <v>20473072.076000001</v>
      </c>
      <c r="D129" s="146" t="s">
        <v>106</v>
      </c>
      <c r="E129" s="146">
        <v>2080278.42</v>
      </c>
      <c r="F129" s="146" t="s">
        <v>106</v>
      </c>
      <c r="G129" s="147">
        <v>10.161046726537201</v>
      </c>
      <c r="H129" s="148" t="s">
        <v>106</v>
      </c>
      <c r="M129" s="69"/>
      <c r="O129" s="69" t="s">
        <v>34</v>
      </c>
      <c r="P129" s="40">
        <v>9522</v>
      </c>
      <c r="Q129" s="40">
        <v>15695</v>
      </c>
      <c r="R129" s="40">
        <v>205</v>
      </c>
      <c r="S129" s="40">
        <v>0</v>
      </c>
      <c r="T129" s="40">
        <v>0</v>
      </c>
      <c r="U129" s="69"/>
      <c r="X129" s="130" t="str">
        <f>X66</f>
        <v>Nota: dados disponíveis até agosto/2022.</v>
      </c>
      <c r="Y129" s="6"/>
      <c r="Z129" s="6"/>
      <c r="AA129" s="6"/>
      <c r="AB129" s="6"/>
      <c r="AC129" s="6"/>
      <c r="AD129" s="6"/>
    </row>
    <row r="130" spans="2:30" ht="15" customHeight="1" x14ac:dyDescent="0.25">
      <c r="B130" s="151" t="s">
        <v>43</v>
      </c>
      <c r="C130" s="152">
        <v>24357431.502999999</v>
      </c>
      <c r="D130" s="152" t="s">
        <v>106</v>
      </c>
      <c r="E130" s="152">
        <v>2257282.8429999999</v>
      </c>
      <c r="F130" s="152" t="s">
        <v>106</v>
      </c>
      <c r="G130" s="153">
        <v>9.2673270690383767</v>
      </c>
      <c r="H130" s="154" t="s">
        <v>106</v>
      </c>
      <c r="M130" s="69"/>
      <c r="O130" s="69" t="s">
        <v>46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69"/>
      <c r="X130" s="130"/>
      <c r="Y130" s="6"/>
      <c r="Z130" s="6"/>
      <c r="AA130" s="6"/>
      <c r="AB130" s="6"/>
      <c r="AC130" s="6"/>
      <c r="AD130" s="6"/>
    </row>
    <row r="131" spans="2:30" ht="15" customHeight="1" x14ac:dyDescent="0.25">
      <c r="B131" s="155" t="s">
        <v>45</v>
      </c>
      <c r="C131" s="156">
        <v>493914668.51499999</v>
      </c>
      <c r="D131" s="156">
        <v>224890670.81599998</v>
      </c>
      <c r="E131" s="156">
        <v>48022278.060000002</v>
      </c>
      <c r="F131" s="156">
        <v>48840366.783000007</v>
      </c>
      <c r="G131" s="157">
        <v>9.7227883926556409</v>
      </c>
      <c r="H131" s="158">
        <v>21.717382319945141</v>
      </c>
      <c r="O131" s="113" t="s">
        <v>48</v>
      </c>
      <c r="P131" s="86">
        <v>16669975.827000005</v>
      </c>
      <c r="Q131" s="86">
        <v>16681651.769000001</v>
      </c>
      <c r="R131" s="86">
        <v>16937916.554000001</v>
      </c>
      <c r="S131" s="86">
        <v>17210186.733000003</v>
      </c>
      <c r="T131" s="114">
        <v>14112761.112000003</v>
      </c>
      <c r="X131" s="21" t="str">
        <f>"3.1.2.2. Exportações de farelo de soja — jan-"&amp;TEXT($B$4,"mmm")&amp;" (em toneladas)"</f>
        <v>3.1.2.2. Exportações de farelo de soja — jan-ago (em toneladas)</v>
      </c>
      <c r="Y131" s="6"/>
      <c r="Z131" s="6"/>
      <c r="AA131" s="6"/>
      <c r="AB131" s="6"/>
      <c r="AC131" s="6"/>
      <c r="AD131" s="6"/>
    </row>
    <row r="132" spans="2:30" ht="15" customHeight="1" x14ac:dyDescent="0.25">
      <c r="B132" s="84" t="str">
        <f>B25</f>
        <v>Fonte: Ministério da Economia/ComexStat. Elaboração: ABIOVE - Coordenadoria de Economia e Estatística.</v>
      </c>
      <c r="O132" s="84" t="str">
        <f>B25</f>
        <v>Fonte: Ministério da Economia/ComexStat. Elaboração: ABIOVE - Coordenadoria de Economia e Estatística.</v>
      </c>
      <c r="P132" s="115"/>
      <c r="Q132" s="115"/>
      <c r="R132" s="115"/>
      <c r="S132" s="115"/>
      <c r="T132" s="115"/>
      <c r="X132" s="205" t="s">
        <v>15</v>
      </c>
      <c r="Y132" s="205" t="s">
        <v>16</v>
      </c>
      <c r="Z132" s="207">
        <f>$C$11</f>
        <v>44197</v>
      </c>
      <c r="AA132" s="208"/>
      <c r="AB132" s="209">
        <f>$D$11</f>
        <v>44562</v>
      </c>
      <c r="AC132" s="210"/>
      <c r="AD132" s="211" t="s">
        <v>14</v>
      </c>
    </row>
    <row r="133" spans="2:30" ht="15" customHeight="1" x14ac:dyDescent="0.25">
      <c r="O133" s="97" t="str">
        <f>O62</f>
        <v>Nota: dados disponíveis até agosto/2022.</v>
      </c>
      <c r="P133" s="6"/>
      <c r="Q133" s="6"/>
      <c r="R133" s="6"/>
      <c r="S133" s="6"/>
      <c r="T133" s="6"/>
      <c r="X133" s="206"/>
      <c r="Y133" s="206"/>
      <c r="Z133" s="33" t="s">
        <v>56</v>
      </c>
      <c r="AA133" s="33" t="s">
        <v>19</v>
      </c>
      <c r="AB133" s="33" t="s">
        <v>56</v>
      </c>
      <c r="AC133" s="33" t="s">
        <v>19</v>
      </c>
      <c r="AD133" s="212"/>
    </row>
    <row r="134" spans="2:30" ht="15" customHeight="1" x14ac:dyDescent="0.25">
      <c r="B134" s="18" t="s">
        <v>75</v>
      </c>
      <c r="O134" s="69"/>
      <c r="P134" s="40"/>
      <c r="Q134" s="40"/>
      <c r="R134" s="40"/>
      <c r="S134" s="40"/>
      <c r="T134" s="40"/>
      <c r="X134" s="42" t="s">
        <v>22</v>
      </c>
      <c r="Y134" s="43"/>
      <c r="Z134" s="44">
        <v>1100893.7220000003</v>
      </c>
      <c r="AA134" s="45">
        <v>9.491281867301013E-2</v>
      </c>
      <c r="AB134" s="44">
        <v>1473472.3569999998</v>
      </c>
      <c r="AC134" s="45">
        <v>0.10440709265227442</v>
      </c>
      <c r="AD134" s="46">
        <v>0.33843288189811244</v>
      </c>
    </row>
    <row r="135" spans="2:30" ht="15" customHeight="1" x14ac:dyDescent="0.25">
      <c r="B135" s="218" t="s">
        <v>8</v>
      </c>
      <c r="C135" s="221" t="s">
        <v>76</v>
      </c>
      <c r="D135" s="222"/>
      <c r="E135" s="221" t="s">
        <v>77</v>
      </c>
      <c r="F135" s="222"/>
      <c r="G135" s="221" t="s">
        <v>73</v>
      </c>
      <c r="H135" s="222"/>
      <c r="O135" s="6"/>
      <c r="P135" s="6"/>
      <c r="Q135" s="6"/>
      <c r="R135" s="6"/>
      <c r="S135" s="6"/>
      <c r="T135" s="6"/>
      <c r="X135" s="52" t="s">
        <v>115</v>
      </c>
      <c r="Y135" s="53" t="s">
        <v>116</v>
      </c>
      <c r="Z135" s="54">
        <v>765252.68900000001</v>
      </c>
      <c r="AA135" s="55">
        <v>6.597575066386871E-2</v>
      </c>
      <c r="AB135" s="54">
        <v>912899.5900000002</v>
      </c>
      <c r="AC135" s="55">
        <v>6.4686108037623244E-2</v>
      </c>
      <c r="AD135" s="56">
        <v>0.19293875490060536</v>
      </c>
    </row>
    <row r="136" spans="2:30" ht="15" customHeight="1" x14ac:dyDescent="0.25">
      <c r="B136" s="219"/>
      <c r="C136" s="223"/>
      <c r="D136" s="224"/>
      <c r="E136" s="223"/>
      <c r="F136" s="224"/>
      <c r="G136" s="223"/>
      <c r="H136" s="224"/>
      <c r="O136" s="6"/>
      <c r="P136" s="6"/>
      <c r="Q136" s="6"/>
      <c r="R136" s="6"/>
      <c r="S136" s="6"/>
      <c r="T136" s="6"/>
      <c r="X136" s="120" t="s">
        <v>113</v>
      </c>
      <c r="Y136" s="59" t="s">
        <v>114</v>
      </c>
      <c r="Z136" s="60">
        <v>179553.68</v>
      </c>
      <c r="AA136" s="61">
        <v>1.5480100877450257E-2</v>
      </c>
      <c r="AB136" s="60">
        <v>273422.46000000002</v>
      </c>
      <c r="AC136" s="61">
        <v>1.9374129401758981E-2</v>
      </c>
      <c r="AD136" s="62">
        <v>0.52278950785080003</v>
      </c>
    </row>
    <row r="137" spans="2:30" ht="15" customHeight="1" x14ac:dyDescent="0.2">
      <c r="B137" s="220"/>
      <c r="C137" s="136">
        <f>C29</f>
        <v>44197</v>
      </c>
      <c r="D137" s="136">
        <f>D29</f>
        <v>44562</v>
      </c>
      <c r="E137" s="136">
        <f>C29</f>
        <v>44197</v>
      </c>
      <c r="F137" s="136">
        <f>D29</f>
        <v>44562</v>
      </c>
      <c r="G137" s="136">
        <f>C29</f>
        <v>44197</v>
      </c>
      <c r="H137" s="136">
        <f>D29</f>
        <v>44562</v>
      </c>
      <c r="J137" s="16"/>
      <c r="O137" s="6"/>
      <c r="P137" s="6"/>
      <c r="Q137" s="6"/>
      <c r="R137" s="6"/>
      <c r="S137" s="6"/>
      <c r="T137" s="6"/>
      <c r="X137" s="52" t="s">
        <v>125</v>
      </c>
      <c r="Y137" s="65" t="s">
        <v>126</v>
      </c>
      <c r="Z137" s="66">
        <v>0</v>
      </c>
      <c r="AA137" s="67">
        <v>0</v>
      </c>
      <c r="AB137" s="66">
        <v>49429.175000000003</v>
      </c>
      <c r="AC137" s="67">
        <v>3.5024453831341796E-3</v>
      </c>
      <c r="AD137" s="192" t="s">
        <v>107</v>
      </c>
    </row>
    <row r="138" spans="2:30" ht="15" customHeight="1" x14ac:dyDescent="0.25">
      <c r="B138" s="137" t="s">
        <v>17</v>
      </c>
      <c r="C138" s="138">
        <v>29909021.328000002</v>
      </c>
      <c r="D138" s="138">
        <v>19779779.934999999</v>
      </c>
      <c r="E138" s="138">
        <v>943380.41800000006</v>
      </c>
      <c r="F138" s="138">
        <v>2754846.2960000001</v>
      </c>
      <c r="G138" s="139">
        <v>3.1541667901946138</v>
      </c>
      <c r="H138" s="140">
        <v>13.927588198923004</v>
      </c>
      <c r="O138" s="6"/>
      <c r="P138" s="6"/>
      <c r="Q138" s="6"/>
      <c r="R138" s="6"/>
      <c r="S138" s="6"/>
      <c r="T138" s="6"/>
      <c r="X138" s="120" t="s">
        <v>35</v>
      </c>
      <c r="Y138" s="59"/>
      <c r="Z138" s="60">
        <v>64515.795000000006</v>
      </c>
      <c r="AA138" s="61">
        <v>5.5621862764879057E-3</v>
      </c>
      <c r="AB138" s="60">
        <v>89273.932000000001</v>
      </c>
      <c r="AC138" s="61">
        <v>6.3257594521380278E-3</v>
      </c>
      <c r="AD138" s="62">
        <v>0.38375311038172888</v>
      </c>
    </row>
    <row r="139" spans="2:30" ht="15" customHeight="1" x14ac:dyDescent="0.25">
      <c r="B139" s="141" t="s">
        <v>20</v>
      </c>
      <c r="C139" s="142">
        <v>32749511.215999998</v>
      </c>
      <c r="D139" s="142">
        <v>23509372.691</v>
      </c>
      <c r="E139" s="142">
        <v>1758630.1809999999</v>
      </c>
      <c r="F139" s="142">
        <v>4187221.6530000004</v>
      </c>
      <c r="G139" s="143">
        <v>5.369943292896564</v>
      </c>
      <c r="H139" s="144">
        <v>17.810860834253472</v>
      </c>
      <c r="O139" s="6"/>
      <c r="P139" s="6"/>
      <c r="Q139" s="6"/>
      <c r="R139" s="6"/>
      <c r="S139" s="6"/>
      <c r="T139" s="6"/>
      <c r="X139" s="159" t="s">
        <v>110</v>
      </c>
      <c r="Y139" s="160" t="s">
        <v>111</v>
      </c>
      <c r="Z139" s="161">
        <v>91571.55800000031</v>
      </c>
      <c r="AA139" s="162">
        <v>7.8947808552032577E-3</v>
      </c>
      <c r="AB139" s="161">
        <v>148447.19999999949</v>
      </c>
      <c r="AC139" s="162">
        <v>1.0518650377619987E-2</v>
      </c>
      <c r="AD139" s="163">
        <v>0.62110597703272652</v>
      </c>
    </row>
    <row r="140" spans="2:30" ht="15" customHeight="1" x14ac:dyDescent="0.25">
      <c r="B140" s="145" t="s">
        <v>23</v>
      </c>
      <c r="C140" s="146">
        <v>48651304.340000004</v>
      </c>
      <c r="D140" s="146">
        <v>29400191.936999999</v>
      </c>
      <c r="E140" s="146">
        <v>5755216.7760000005</v>
      </c>
      <c r="F140" s="146">
        <v>7466584.0380000006</v>
      </c>
      <c r="G140" s="147">
        <v>11.829522053056635</v>
      </c>
      <c r="H140" s="148">
        <v>25.39637854745887</v>
      </c>
      <c r="O140" s="6"/>
      <c r="P140" s="6"/>
      <c r="Q140" s="6"/>
      <c r="R140" s="6"/>
      <c r="S140" s="6"/>
      <c r="T140" s="6"/>
      <c r="X140" s="42" t="s">
        <v>38</v>
      </c>
      <c r="Y140" s="43"/>
      <c r="Z140" s="44">
        <v>10498105.627000008</v>
      </c>
      <c r="AA140" s="45">
        <v>0.90508718132698984</v>
      </c>
      <c r="AB140" s="44">
        <v>12639288.755000003</v>
      </c>
      <c r="AC140" s="45">
        <v>0.89559290734772545</v>
      </c>
      <c r="AD140" s="46">
        <v>0.20395900023077501</v>
      </c>
    </row>
    <row r="141" spans="2:30" ht="15" customHeight="1" x14ac:dyDescent="0.25">
      <c r="B141" s="141" t="s">
        <v>25</v>
      </c>
      <c r="C141" s="142">
        <v>51998201.391000003</v>
      </c>
      <c r="D141" s="142">
        <v>28977969.024</v>
      </c>
      <c r="E141" s="142">
        <v>7556992.8229999999</v>
      </c>
      <c r="F141" s="142">
        <v>8278991.5109999999</v>
      </c>
      <c r="G141" s="143">
        <v>14.533181188663164</v>
      </c>
      <c r="H141" s="144">
        <v>28.569950862129819</v>
      </c>
      <c r="O141" s="6"/>
      <c r="P141" s="6"/>
      <c r="Q141" s="6"/>
      <c r="R141" s="6"/>
      <c r="S141" s="6"/>
      <c r="T141" s="6"/>
      <c r="X141" s="52" t="s">
        <v>92</v>
      </c>
      <c r="Y141" s="53" t="s">
        <v>117</v>
      </c>
      <c r="Z141" s="54">
        <v>4845017.3959999997</v>
      </c>
      <c r="AA141" s="55">
        <v>0.417709946368581</v>
      </c>
      <c r="AB141" s="54">
        <v>6306362.0049999999</v>
      </c>
      <c r="AC141" s="55">
        <v>0.44685529323087136</v>
      </c>
      <c r="AD141" s="56">
        <v>0.30161803138343163</v>
      </c>
    </row>
    <row r="142" spans="2:30" ht="15" customHeight="1" x14ac:dyDescent="0.25">
      <c r="B142" s="145" t="s">
        <v>27</v>
      </c>
      <c r="C142" s="146">
        <v>52416474.802000001</v>
      </c>
      <c r="D142" s="146">
        <v>29732509.249000002</v>
      </c>
      <c r="E142" s="146">
        <v>7675585.6869999999</v>
      </c>
      <c r="F142" s="146">
        <v>8544943.1199999992</v>
      </c>
      <c r="G142" s="147">
        <v>14.643460316616199</v>
      </c>
      <c r="H142" s="148">
        <v>28.739394473701857</v>
      </c>
      <c r="O142" s="6"/>
      <c r="P142" s="6"/>
      <c r="Q142" s="6"/>
      <c r="R142" s="6"/>
      <c r="S142" s="6"/>
      <c r="T142" s="6"/>
      <c r="X142" s="120" t="s">
        <v>118</v>
      </c>
      <c r="Y142" s="59" t="s">
        <v>119</v>
      </c>
      <c r="Z142" s="60">
        <v>3501855.4650000012</v>
      </c>
      <c r="AA142" s="61">
        <v>0.3019101354895678</v>
      </c>
      <c r="AB142" s="60">
        <v>3518286.0160000003</v>
      </c>
      <c r="AC142" s="61">
        <v>0.2492982052256536</v>
      </c>
      <c r="AD142" s="62">
        <v>4.6919557829320753E-3</v>
      </c>
    </row>
    <row r="143" spans="2:30" ht="15" customHeight="1" x14ac:dyDescent="0.25">
      <c r="B143" s="141" t="s">
        <v>29</v>
      </c>
      <c r="C143" s="142">
        <v>56392619.839000002</v>
      </c>
      <c r="D143" s="142">
        <v>32816387.252</v>
      </c>
      <c r="E143" s="142">
        <v>6134006.4869999997</v>
      </c>
      <c r="F143" s="142">
        <v>8319580.8020000001</v>
      </c>
      <c r="G143" s="143">
        <v>10.877321366718707</v>
      </c>
      <c r="H143" s="144">
        <v>25.351909514332544</v>
      </c>
      <c r="O143" s="6"/>
      <c r="P143" s="6"/>
      <c r="Q143" s="6"/>
      <c r="R143" s="6"/>
      <c r="S143" s="6"/>
      <c r="T143" s="6"/>
      <c r="X143" s="52" t="s">
        <v>97</v>
      </c>
      <c r="Y143" s="65" t="s">
        <v>120</v>
      </c>
      <c r="Z143" s="66">
        <v>1766750.7009999999</v>
      </c>
      <c r="AA143" s="67">
        <v>0.15231923443053885</v>
      </c>
      <c r="AB143" s="66">
        <v>2163007.9500000002</v>
      </c>
      <c r="AC143" s="67">
        <v>0.15326610666999857</v>
      </c>
      <c r="AD143" s="68">
        <v>0.22428588751979237</v>
      </c>
    </row>
    <row r="144" spans="2:30" ht="15" customHeight="1" x14ac:dyDescent="0.25">
      <c r="B144" s="145" t="s">
        <v>31</v>
      </c>
      <c r="C144" s="146">
        <v>51090821.075000003</v>
      </c>
      <c r="D144" s="146">
        <v>29889071.030000001</v>
      </c>
      <c r="E144" s="146">
        <v>5388246.807</v>
      </c>
      <c r="F144" s="146">
        <v>7166313.9839999992</v>
      </c>
      <c r="G144" s="147">
        <v>10.546408716137471</v>
      </c>
      <c r="H144" s="148">
        <v>23.976369077537029</v>
      </c>
      <c r="O144" s="6"/>
      <c r="P144" s="6"/>
      <c r="Q144" s="6"/>
      <c r="R144" s="6"/>
      <c r="S144" s="6"/>
      <c r="T144" s="6"/>
      <c r="X144" s="120" t="s">
        <v>123</v>
      </c>
      <c r="Y144" s="59" t="s">
        <v>124</v>
      </c>
      <c r="Z144" s="60">
        <v>176987.492</v>
      </c>
      <c r="AA144" s="61">
        <v>1.5258858688983263E-2</v>
      </c>
      <c r="AB144" s="60">
        <v>315263.29600000003</v>
      </c>
      <c r="AC144" s="61">
        <v>2.2338881349868056E-2</v>
      </c>
      <c r="AD144" s="62">
        <v>0.78127444169896498</v>
      </c>
    </row>
    <row r="145" spans="2:30" ht="15" customHeight="1" x14ac:dyDescent="0.25">
      <c r="B145" s="141" t="s">
        <v>33</v>
      </c>
      <c r="C145" s="142">
        <v>54503179.166000001</v>
      </c>
      <c r="D145" s="142">
        <v>30785389.697999999</v>
      </c>
      <c r="E145" s="142">
        <v>4823983.88</v>
      </c>
      <c r="F145" s="142">
        <v>7117290.3540000003</v>
      </c>
      <c r="G145" s="143">
        <v>8.8508302704831614</v>
      </c>
      <c r="H145" s="144">
        <v>23.119052329106562</v>
      </c>
      <c r="O145" s="6"/>
      <c r="P145" s="6"/>
      <c r="Q145" s="6"/>
      <c r="R145" s="6"/>
      <c r="S145" s="6"/>
      <c r="T145" s="6"/>
      <c r="X145" s="52" t="s">
        <v>127</v>
      </c>
      <c r="Y145" s="65" t="s">
        <v>122</v>
      </c>
      <c r="Z145" s="66">
        <v>203634.18300000002</v>
      </c>
      <c r="AA145" s="67">
        <v>1.7556185397799514E-2</v>
      </c>
      <c r="AB145" s="66">
        <v>307000.81800000003</v>
      </c>
      <c r="AC145" s="67">
        <v>2.1753419870400761E-2</v>
      </c>
      <c r="AD145" s="68">
        <v>0.50760944688741183</v>
      </c>
    </row>
    <row r="146" spans="2:30" ht="15" customHeight="1" x14ac:dyDescent="0.25">
      <c r="B146" s="145" t="s">
        <v>36</v>
      </c>
      <c r="C146" s="146">
        <v>48770716.696000002</v>
      </c>
      <c r="D146" s="146" t="s">
        <v>106</v>
      </c>
      <c r="E146" s="146">
        <v>3716551.6939999997</v>
      </c>
      <c r="F146" s="146" t="s">
        <v>106</v>
      </c>
      <c r="G146" s="147">
        <v>7.6204574092404469</v>
      </c>
      <c r="H146" s="148" t="s">
        <v>106</v>
      </c>
      <c r="O146" s="6"/>
      <c r="P146" s="6"/>
      <c r="Q146" s="6"/>
      <c r="R146" s="6"/>
      <c r="S146" s="6"/>
      <c r="T146" s="6"/>
      <c r="X146" s="71" t="s">
        <v>49</v>
      </c>
      <c r="Y146" s="72"/>
      <c r="Z146" s="73">
        <v>3860.390000006184</v>
      </c>
      <c r="AA146" s="74">
        <v>3.3282095151932237E-4</v>
      </c>
      <c r="AB146" s="73">
        <v>29368.670000001788</v>
      </c>
      <c r="AC146" s="74">
        <v>2.0810010009331037E-3</v>
      </c>
      <c r="AD146" s="75">
        <v>6.6076950774286383</v>
      </c>
    </row>
    <row r="147" spans="2:30" ht="15" customHeight="1" x14ac:dyDescent="0.25">
      <c r="B147" s="141" t="s">
        <v>39</v>
      </c>
      <c r="C147" s="142">
        <v>22602315.083000001</v>
      </c>
      <c r="D147" s="142" t="s">
        <v>106</v>
      </c>
      <c r="E147" s="142">
        <v>2842615.7700000005</v>
      </c>
      <c r="F147" s="142" t="s">
        <v>106</v>
      </c>
      <c r="G147" s="143">
        <v>12.576657566100527</v>
      </c>
      <c r="H147" s="144" t="s">
        <v>106</v>
      </c>
      <c r="O147" s="6"/>
      <c r="P147" s="6"/>
      <c r="Q147" s="6"/>
      <c r="R147" s="6"/>
      <c r="S147" s="6"/>
      <c r="T147" s="6"/>
      <c r="X147" s="90" t="s">
        <v>45</v>
      </c>
      <c r="Y147" s="91"/>
      <c r="Z147" s="92">
        <v>11598999.349000009</v>
      </c>
      <c r="AA147" s="93">
        <v>0.99999999999999978</v>
      </c>
      <c r="AB147" s="92">
        <v>14112761.112000003</v>
      </c>
      <c r="AC147" s="93">
        <v>0.99999999999999989</v>
      </c>
      <c r="AD147" s="94">
        <v>0.21672229537772283</v>
      </c>
    </row>
    <row r="148" spans="2:30" ht="15" customHeight="1" x14ac:dyDescent="0.25">
      <c r="B148" s="145" t="s">
        <v>41</v>
      </c>
      <c r="C148" s="146">
        <v>20473072.076000001</v>
      </c>
      <c r="D148" s="146" t="s">
        <v>106</v>
      </c>
      <c r="E148" s="146">
        <v>2080278.42</v>
      </c>
      <c r="F148" s="146" t="s">
        <v>106</v>
      </c>
      <c r="G148" s="147">
        <v>10.161046726537201</v>
      </c>
      <c r="H148" s="148" t="s">
        <v>106</v>
      </c>
      <c r="O148" s="6"/>
      <c r="P148" s="6"/>
      <c r="Q148" s="6"/>
      <c r="R148" s="6"/>
      <c r="S148" s="6"/>
      <c r="T148" s="6"/>
      <c r="X148" s="84" t="str">
        <f>B25</f>
        <v>Fonte: Ministério da Economia/ComexStat. Elaboração: ABIOVE - Coordenadoria de Economia e Estatística.</v>
      </c>
      <c r="Y148" s="84"/>
      <c r="Z148" s="6"/>
      <c r="AA148" s="6"/>
      <c r="AB148" s="6"/>
      <c r="AC148" s="164"/>
      <c r="AD148" s="6"/>
    </row>
    <row r="149" spans="2:30" ht="15" customHeight="1" x14ac:dyDescent="0.25">
      <c r="B149" s="151" t="s">
        <v>43</v>
      </c>
      <c r="C149" s="152">
        <v>24357431.502999999</v>
      </c>
      <c r="D149" s="152" t="s">
        <v>106</v>
      </c>
      <c r="E149" s="152">
        <v>3063993.8109999998</v>
      </c>
      <c r="F149" s="152" t="s">
        <v>106</v>
      </c>
      <c r="G149" s="153">
        <v>12.579297659618261</v>
      </c>
      <c r="H149" s="154" t="s">
        <v>106</v>
      </c>
      <c r="O149" s="6"/>
      <c r="P149" s="6"/>
      <c r="Q149" s="6"/>
      <c r="R149" s="6"/>
      <c r="S149" s="6"/>
      <c r="T149" s="6"/>
      <c r="X149" s="97"/>
      <c r="Y149" s="97"/>
      <c r="Z149" s="6"/>
      <c r="AA149" s="6"/>
      <c r="AB149" s="6"/>
      <c r="AC149" s="6"/>
      <c r="AD149" s="6"/>
    </row>
    <row r="150" spans="2:30" ht="15" customHeight="1" x14ac:dyDescent="0.25">
      <c r="B150" s="155" t="s">
        <v>45</v>
      </c>
      <c r="C150" s="156">
        <v>493914668.51499999</v>
      </c>
      <c r="D150" s="156">
        <v>224890670.81599998</v>
      </c>
      <c r="E150" s="156">
        <v>51739482.754000001</v>
      </c>
      <c r="F150" s="156">
        <v>53835771.758000001</v>
      </c>
      <c r="G150" s="157">
        <v>10.475388979549754</v>
      </c>
      <c r="H150" s="158">
        <v>23.93864163536028</v>
      </c>
      <c r="O150" s="18" t="str">
        <f>"2.1.2.2. Exportações de farelo de soja — jan-"&amp;TEXT($B$4,"mmm")&amp;" (em toneladas)"</f>
        <v>2.1.2.2. Exportações de farelo de soja — jan-ago (em toneladas)</v>
      </c>
      <c r="S150" s="20"/>
      <c r="T150" s="20"/>
      <c r="X150" s="21" t="s">
        <v>78</v>
      </c>
      <c r="Y150" s="21"/>
      <c r="Z150" s="22"/>
      <c r="AA150" s="22"/>
      <c r="AB150" s="22"/>
      <c r="AC150" s="22"/>
      <c r="AD150" s="22"/>
    </row>
    <row r="151" spans="2:30" ht="15" customHeight="1" x14ac:dyDescent="0.25">
      <c r="B151" s="84" t="str">
        <f>B43</f>
        <v>Fonte: Ministério da Economia/ComexStat. Elaboração: ABIOVE - Coordenadoria de Economia e Estatística.</v>
      </c>
      <c r="O151" s="216" t="s">
        <v>13</v>
      </c>
      <c r="P151" s="207">
        <f>$C$11</f>
        <v>44197</v>
      </c>
      <c r="Q151" s="208"/>
      <c r="R151" s="207">
        <f>$D$11</f>
        <v>44562</v>
      </c>
      <c r="S151" s="208"/>
      <c r="T151" s="211" t="s">
        <v>14</v>
      </c>
      <c r="X151" s="33" t="s">
        <v>15</v>
      </c>
      <c r="Y151" s="33" t="s">
        <v>16</v>
      </c>
      <c r="Z151" s="106">
        <f>Z$49</f>
        <v>2018</v>
      </c>
      <c r="AA151" s="106">
        <f>AA$49</f>
        <v>2019</v>
      </c>
      <c r="AB151" s="106">
        <f>AB$49</f>
        <v>2020</v>
      </c>
      <c r="AC151" s="106">
        <f>AC$49</f>
        <v>2021</v>
      </c>
      <c r="AD151" s="107">
        <f>AD$49</f>
        <v>2022</v>
      </c>
    </row>
    <row r="152" spans="2:30" ht="15" customHeight="1" x14ac:dyDescent="0.25">
      <c r="O152" s="217"/>
      <c r="P152" s="32" t="s">
        <v>56</v>
      </c>
      <c r="Q152" s="32" t="s">
        <v>19</v>
      </c>
      <c r="R152" s="32" t="s">
        <v>56</v>
      </c>
      <c r="S152" s="32" t="s">
        <v>19</v>
      </c>
      <c r="T152" s="212"/>
      <c r="X152" s="42" t="s">
        <v>22</v>
      </c>
      <c r="Y152" s="43"/>
      <c r="Z152" s="44">
        <v>766181.26399999997</v>
      </c>
      <c r="AA152" s="44">
        <v>696629.321</v>
      </c>
      <c r="AB152" s="44">
        <v>657454.16099999996</v>
      </c>
      <c r="AC152" s="44">
        <v>744221.91200000001</v>
      </c>
      <c r="AD152" s="108">
        <v>735743.68799999997</v>
      </c>
    </row>
    <row r="153" spans="2:30" ht="15" customHeight="1" x14ac:dyDescent="0.25">
      <c r="B153" s="18" t="s">
        <v>79</v>
      </c>
      <c r="O153" s="20" t="s">
        <v>24</v>
      </c>
      <c r="P153" s="40">
        <v>5725196.1690000016</v>
      </c>
      <c r="Q153" s="41">
        <v>0.49359397278469502</v>
      </c>
      <c r="R153" s="40">
        <v>7062002.0010000039</v>
      </c>
      <c r="S153" s="41">
        <v>0.5003983235424585</v>
      </c>
      <c r="T153" s="124">
        <v>0.23349520130652521</v>
      </c>
      <c r="X153" s="52" t="s">
        <v>115</v>
      </c>
      <c r="Y153" s="53" t="s">
        <v>116</v>
      </c>
      <c r="Z153" s="54">
        <v>456821.35600000003</v>
      </c>
      <c r="AA153" s="54">
        <v>378375.223</v>
      </c>
      <c r="AB153" s="54">
        <v>405070.63799999998</v>
      </c>
      <c r="AC153" s="54">
        <v>473902.90500000003</v>
      </c>
      <c r="AD153" s="109">
        <v>427898.13</v>
      </c>
    </row>
    <row r="154" spans="2:30" ht="15" customHeight="1" x14ac:dyDescent="0.25">
      <c r="B154" s="218" t="s">
        <v>80</v>
      </c>
      <c r="C154" s="225" t="s">
        <v>81</v>
      </c>
      <c r="D154" s="226"/>
      <c r="E154" s="227"/>
      <c r="F154" s="225" t="str">
        <f>LOWER("Jan"&amp;"-"&amp;TEXT($B$4,"mmm"))</f>
        <v>jan-ago</v>
      </c>
      <c r="G154" s="226"/>
      <c r="H154" s="227"/>
      <c r="O154" s="20" t="s">
        <v>26</v>
      </c>
      <c r="P154" s="40">
        <v>5088973.6700000009</v>
      </c>
      <c r="Q154" s="41">
        <v>0.43874247397373489</v>
      </c>
      <c r="R154" s="40">
        <v>5980785.487999998</v>
      </c>
      <c r="S154" s="41">
        <v>0.42378563914856954</v>
      </c>
      <c r="T154" s="124">
        <v>0.17524394422736264</v>
      </c>
      <c r="X154" s="58" t="s">
        <v>113</v>
      </c>
      <c r="Y154" s="59" t="s">
        <v>114</v>
      </c>
      <c r="Z154" s="60">
        <v>146837.20499999999</v>
      </c>
      <c r="AA154" s="60">
        <v>161708.81200000001</v>
      </c>
      <c r="AB154" s="60">
        <v>84779.803</v>
      </c>
      <c r="AC154" s="60">
        <v>121841.77</v>
      </c>
      <c r="AD154" s="110">
        <v>132685.95300000001</v>
      </c>
    </row>
    <row r="155" spans="2:30" ht="15" customHeight="1" x14ac:dyDescent="0.25">
      <c r="B155" s="219"/>
      <c r="C155" s="228" t="s">
        <v>82</v>
      </c>
      <c r="D155" s="231" t="s">
        <v>83</v>
      </c>
      <c r="E155" s="228" t="s">
        <v>84</v>
      </c>
      <c r="F155" s="228" t="s">
        <v>82</v>
      </c>
      <c r="G155" s="231" t="s">
        <v>83</v>
      </c>
      <c r="H155" s="228" t="s">
        <v>84</v>
      </c>
      <c r="O155" s="149" t="s">
        <v>30</v>
      </c>
      <c r="P155" s="40">
        <v>553230.91500000004</v>
      </c>
      <c r="Q155" s="41">
        <v>4.7696434696989309E-2</v>
      </c>
      <c r="R155" s="40">
        <v>903017.75500000012</v>
      </c>
      <c r="S155" s="41">
        <v>6.3985902392421926E-2</v>
      </c>
      <c r="T155" s="124">
        <v>0.63226191905779539</v>
      </c>
      <c r="X155" s="64" t="s">
        <v>125</v>
      </c>
      <c r="Y155" s="65" t="s">
        <v>126</v>
      </c>
      <c r="Z155" s="66">
        <v>51715.953999999998</v>
      </c>
      <c r="AA155" s="66">
        <v>31000.001</v>
      </c>
      <c r="AB155" s="66">
        <v>42942.256000000001</v>
      </c>
      <c r="AC155" s="66">
        <v>16676.66</v>
      </c>
      <c r="AD155" s="111">
        <v>19122.173999999999</v>
      </c>
    </row>
    <row r="156" spans="2:30" ht="15" customHeight="1" x14ac:dyDescent="0.25">
      <c r="B156" s="219"/>
      <c r="C156" s="229"/>
      <c r="D156" s="232"/>
      <c r="E156" s="229"/>
      <c r="F156" s="229"/>
      <c r="G156" s="232"/>
      <c r="H156" s="229"/>
      <c r="O156" s="20" t="s">
        <v>28</v>
      </c>
      <c r="P156" s="40">
        <v>231598.595</v>
      </c>
      <c r="Q156" s="41">
        <v>1.9967118544580924E-2</v>
      </c>
      <c r="R156" s="40">
        <v>166955.86800000002</v>
      </c>
      <c r="S156" s="41">
        <v>1.1830134916549984E-2</v>
      </c>
      <c r="T156" s="124">
        <v>-0.2791153676903782</v>
      </c>
      <c r="X156" s="58" t="s">
        <v>110</v>
      </c>
      <c r="Y156" s="59" t="s">
        <v>111</v>
      </c>
      <c r="Z156" s="60">
        <v>110259.59600000001</v>
      </c>
      <c r="AA156" s="60">
        <v>115428.13</v>
      </c>
      <c r="AB156" s="60">
        <v>105460.47</v>
      </c>
      <c r="AC156" s="60">
        <v>84972.278000000006</v>
      </c>
      <c r="AD156" s="110">
        <v>83462.631999999998</v>
      </c>
    </row>
    <row r="157" spans="2:30" ht="15" customHeight="1" x14ac:dyDescent="0.25">
      <c r="B157" s="220"/>
      <c r="C157" s="230"/>
      <c r="D157" s="233"/>
      <c r="E157" s="230"/>
      <c r="F157" s="230"/>
      <c r="G157" s="233"/>
      <c r="H157" s="230"/>
      <c r="M157" s="69"/>
      <c r="O157" s="69" t="s">
        <v>40</v>
      </c>
      <c r="P157" s="40">
        <v>75</v>
      </c>
      <c r="Q157" s="41">
        <v>6.4660750245206337E-6</v>
      </c>
      <c r="R157" s="40">
        <v>0</v>
      </c>
      <c r="S157" s="41">
        <v>0</v>
      </c>
      <c r="T157" s="124">
        <v>-1</v>
      </c>
      <c r="U157" s="69"/>
      <c r="X157" s="64" t="s">
        <v>108</v>
      </c>
      <c r="Y157" s="65" t="s">
        <v>109</v>
      </c>
      <c r="Z157" s="66">
        <v>547.15300000000002</v>
      </c>
      <c r="AA157" s="66">
        <v>10117.155000000001</v>
      </c>
      <c r="AB157" s="66">
        <v>35.753999999999998</v>
      </c>
      <c r="AC157" s="66">
        <v>55.767000000000003</v>
      </c>
      <c r="AD157" s="111">
        <v>3965.3449999999998</v>
      </c>
    </row>
    <row r="158" spans="2:30" ht="15" customHeight="1" x14ac:dyDescent="0.25">
      <c r="B158" s="165">
        <v>44562</v>
      </c>
      <c r="C158" s="166">
        <v>224890670.81600001</v>
      </c>
      <c r="D158" s="166">
        <v>48840366.782999992</v>
      </c>
      <c r="E158" s="167">
        <v>21.717382319945131</v>
      </c>
      <c r="F158" s="166">
        <v>224890670.81600001</v>
      </c>
      <c r="G158" s="166">
        <v>48840366.782999992</v>
      </c>
      <c r="H158" s="168">
        <v>21.717382319945131</v>
      </c>
      <c r="M158" s="69"/>
      <c r="O158" s="69" t="s">
        <v>42</v>
      </c>
      <c r="P158" s="40">
        <v>58930.840000000004</v>
      </c>
      <c r="Q158" s="41">
        <v>5.0806831026402877E-3</v>
      </c>
      <c r="R158" s="40">
        <v>69940.750000000015</v>
      </c>
      <c r="S158" s="41">
        <v>4.9558516186127303E-3</v>
      </c>
      <c r="T158" s="124">
        <v>0.18682764406548438</v>
      </c>
      <c r="U158" s="69"/>
      <c r="X158" s="71" t="s">
        <v>35</v>
      </c>
      <c r="Y158" s="72"/>
      <c r="Z158" s="73">
        <v>0</v>
      </c>
      <c r="AA158" s="73">
        <v>0</v>
      </c>
      <c r="AB158" s="73">
        <v>19165.239999999991</v>
      </c>
      <c r="AC158" s="73">
        <v>46772.53199999989</v>
      </c>
      <c r="AD158" s="112">
        <v>68609.454000000027</v>
      </c>
    </row>
    <row r="159" spans="2:30" ht="15" customHeight="1" x14ac:dyDescent="0.25">
      <c r="B159" s="169">
        <f t="shared" ref="B159:B167" si="0">EDATE(B158,-12)</f>
        <v>44197</v>
      </c>
      <c r="C159" s="146">
        <v>493914668.51499999</v>
      </c>
      <c r="D159" s="146">
        <v>48022278.059999995</v>
      </c>
      <c r="E159" s="147">
        <v>9.7227883926556391</v>
      </c>
      <c r="F159" s="146">
        <v>377711133.15700001</v>
      </c>
      <c r="G159" s="146">
        <v>38039649.359999999</v>
      </c>
      <c r="H159" s="148">
        <v>10.071095612685681</v>
      </c>
      <c r="M159" s="69"/>
      <c r="O159" s="69" t="s">
        <v>34</v>
      </c>
      <c r="P159" s="40">
        <v>71284.824999999997</v>
      </c>
      <c r="Q159" s="41">
        <v>6.1457736874643209E-3</v>
      </c>
      <c r="R159" s="40">
        <v>64847.26999999999</v>
      </c>
      <c r="S159" s="41">
        <v>4.5949385442980899E-3</v>
      </c>
      <c r="T159" s="124">
        <v>-9.0307509347185858E-2</v>
      </c>
      <c r="U159" s="69"/>
      <c r="X159" s="42" t="s">
        <v>38</v>
      </c>
      <c r="Y159" s="43"/>
      <c r="Z159" s="44">
        <v>5857855.0999999996</v>
      </c>
      <c r="AA159" s="44">
        <v>5158371.841</v>
      </c>
      <c r="AB159" s="44">
        <v>5251765.3679999998</v>
      </c>
      <c r="AC159" s="44">
        <v>6625546.2609999999</v>
      </c>
      <c r="AD159" s="108">
        <v>6368423.8660000004</v>
      </c>
    </row>
    <row r="160" spans="2:30" ht="15" customHeight="1" x14ac:dyDescent="0.25">
      <c r="B160" s="170">
        <f t="shared" si="0"/>
        <v>43831</v>
      </c>
      <c r="C160" s="142">
        <v>209180241.655</v>
      </c>
      <c r="D160" s="142">
        <v>35234785.274999999</v>
      </c>
      <c r="E160" s="143">
        <v>16.844222473512851</v>
      </c>
      <c r="F160" s="142">
        <v>137510908.882</v>
      </c>
      <c r="G160" s="142">
        <v>30101631.269000001</v>
      </c>
      <c r="H160" s="144">
        <v>21.890358745887298</v>
      </c>
      <c r="M160" s="69"/>
      <c r="O160" s="69" t="s">
        <v>32</v>
      </c>
      <c r="P160" s="40">
        <v>10198.648000000001</v>
      </c>
      <c r="Q160" s="41">
        <v>8.7926964155569758E-4</v>
      </c>
      <c r="R160" s="40">
        <v>4114.05</v>
      </c>
      <c r="S160" s="41">
        <v>2.9151276404032987E-4</v>
      </c>
      <c r="T160" s="124">
        <v>-0.59660829553093708</v>
      </c>
      <c r="U160" s="69"/>
      <c r="X160" s="52" t="s">
        <v>92</v>
      </c>
      <c r="Y160" s="53" t="s">
        <v>117</v>
      </c>
      <c r="Z160" s="54">
        <v>2482186.0860000001</v>
      </c>
      <c r="AA160" s="54">
        <v>2354975.4700000002</v>
      </c>
      <c r="AB160" s="54">
        <v>2444811.2030000002</v>
      </c>
      <c r="AC160" s="54">
        <v>3137580.713</v>
      </c>
      <c r="AD160" s="109">
        <v>3192891.159</v>
      </c>
    </row>
    <row r="161" spans="2:30" ht="15" customHeight="1" x14ac:dyDescent="0.25">
      <c r="B161" s="169">
        <f t="shared" si="0"/>
        <v>43466</v>
      </c>
      <c r="C161" s="146">
        <v>225383482.46799999</v>
      </c>
      <c r="D161" s="146">
        <v>32626865.861000001</v>
      </c>
      <c r="E161" s="147">
        <v>14.476156594852673</v>
      </c>
      <c r="F161" s="146">
        <v>149268543.07100001</v>
      </c>
      <c r="G161" s="146">
        <v>24109257.767999999</v>
      </c>
      <c r="H161" s="148">
        <v>16.151599842796323</v>
      </c>
      <c r="M161" s="69"/>
      <c r="O161" s="69" t="s">
        <v>44</v>
      </c>
      <c r="P161" s="40">
        <v>64347.631999999998</v>
      </c>
      <c r="Q161" s="171">
        <v>5.5476882154965965E-3</v>
      </c>
      <c r="R161" s="40">
        <v>6592.8370000000004</v>
      </c>
      <c r="S161" s="41">
        <v>4.6715429728305593E-4</v>
      </c>
      <c r="T161" s="124">
        <v>-0.89754344029318744</v>
      </c>
      <c r="U161" s="69"/>
      <c r="X161" s="58" t="s">
        <v>118</v>
      </c>
      <c r="Y161" s="59" t="s">
        <v>119</v>
      </c>
      <c r="Z161" s="60">
        <v>2141344.773</v>
      </c>
      <c r="AA161" s="60">
        <v>1889131.0020000001</v>
      </c>
      <c r="AB161" s="60">
        <v>1929499.5319999999</v>
      </c>
      <c r="AC161" s="60">
        <v>2031106.42</v>
      </c>
      <c r="AD161" s="110">
        <v>1793097.523</v>
      </c>
    </row>
    <row r="162" spans="2:30" ht="15" customHeight="1" x14ac:dyDescent="0.25">
      <c r="B162" s="170">
        <f t="shared" si="0"/>
        <v>43101</v>
      </c>
      <c r="C162" s="142">
        <v>239263992.68099999</v>
      </c>
      <c r="D162" s="142">
        <v>40704436.116999999</v>
      </c>
      <c r="E162" s="143">
        <v>17.012353451473746</v>
      </c>
      <c r="F162" s="142">
        <v>157895148.51899999</v>
      </c>
      <c r="G162" s="142">
        <v>31248708.055999998</v>
      </c>
      <c r="H162" s="144">
        <v>19.790796835179357</v>
      </c>
      <c r="M162" s="69"/>
      <c r="O162" s="69" t="s">
        <v>21</v>
      </c>
      <c r="P162" s="40">
        <v>26761.649999999998</v>
      </c>
      <c r="Q162" s="41">
        <v>2.3072378223995015E-3</v>
      </c>
      <c r="R162" s="40">
        <v>21460.960999999999</v>
      </c>
      <c r="S162" s="41">
        <v>1.5206776923157768E-3</v>
      </c>
      <c r="T162" s="124">
        <v>-0.1980703357229468</v>
      </c>
      <c r="U162" s="69"/>
      <c r="X162" s="64" t="s">
        <v>97</v>
      </c>
      <c r="Y162" s="65" t="s">
        <v>120</v>
      </c>
      <c r="Z162" s="66">
        <v>955082.74199999997</v>
      </c>
      <c r="AA162" s="66">
        <v>761990.58700000006</v>
      </c>
      <c r="AB162" s="66">
        <v>781568.98699999996</v>
      </c>
      <c r="AC162" s="66">
        <v>1167594.3500000001</v>
      </c>
      <c r="AD162" s="111">
        <v>1053042.064</v>
      </c>
    </row>
    <row r="163" spans="2:30" ht="15" customHeight="1" x14ac:dyDescent="0.25">
      <c r="B163" s="169">
        <f t="shared" si="0"/>
        <v>42736</v>
      </c>
      <c r="C163" s="146">
        <v>217739218.46599999</v>
      </c>
      <c r="D163" s="146">
        <v>31722221.302000001</v>
      </c>
      <c r="E163" s="147">
        <v>14.568905650294429</v>
      </c>
      <c r="F163" s="146">
        <v>145929540.46200001</v>
      </c>
      <c r="G163" s="146">
        <v>25789795.784000002</v>
      </c>
      <c r="H163" s="148">
        <v>17.67277256020391</v>
      </c>
      <c r="M163" s="69"/>
      <c r="O163" s="69" t="s">
        <v>37</v>
      </c>
      <c r="P163" s="40">
        <v>0</v>
      </c>
      <c r="Q163" s="41">
        <v>0</v>
      </c>
      <c r="R163" s="40">
        <v>0</v>
      </c>
      <c r="S163" s="41">
        <v>0</v>
      </c>
      <c r="T163" s="124" t="s">
        <v>107</v>
      </c>
      <c r="U163" s="69"/>
      <c r="X163" s="58" t="s">
        <v>123</v>
      </c>
      <c r="Y163" s="59" t="s">
        <v>124</v>
      </c>
      <c r="Z163" s="60">
        <v>214921.57800000001</v>
      </c>
      <c r="AA163" s="60">
        <v>107507.118</v>
      </c>
      <c r="AB163" s="60">
        <v>65721.572</v>
      </c>
      <c r="AC163" s="60">
        <v>108770.66499999999</v>
      </c>
      <c r="AD163" s="110">
        <v>158394.63800000001</v>
      </c>
    </row>
    <row r="164" spans="2:30" ht="15" customHeight="1" x14ac:dyDescent="0.25">
      <c r="B164" s="170">
        <f t="shared" si="0"/>
        <v>42370</v>
      </c>
      <c r="C164" s="142">
        <v>185232116.301</v>
      </c>
      <c r="D164" s="142">
        <v>25422408.162</v>
      </c>
      <c r="E164" s="143">
        <v>13.724622203575587</v>
      </c>
      <c r="F164" s="142">
        <v>123561164.41500001</v>
      </c>
      <c r="G164" s="142">
        <v>22441673.59</v>
      </c>
      <c r="H164" s="144">
        <v>18.16240053762041</v>
      </c>
      <c r="M164" s="69"/>
      <c r="O164" s="69" t="s">
        <v>46</v>
      </c>
      <c r="P164" s="40">
        <v>0</v>
      </c>
      <c r="Q164" s="41">
        <v>0</v>
      </c>
      <c r="R164" s="40">
        <v>0</v>
      </c>
      <c r="S164" s="41">
        <v>0</v>
      </c>
      <c r="T164" s="124" t="s">
        <v>107</v>
      </c>
      <c r="U164" s="69"/>
      <c r="X164" s="64" t="s">
        <v>127</v>
      </c>
      <c r="Y164" s="65" t="s">
        <v>122</v>
      </c>
      <c r="Z164" s="66">
        <v>60989.112000000001</v>
      </c>
      <c r="AA164" s="66">
        <v>41849.093000000001</v>
      </c>
      <c r="AB164" s="66">
        <v>24204.109</v>
      </c>
      <c r="AC164" s="66">
        <v>125380.122</v>
      </c>
      <c r="AD164" s="111">
        <v>156769.258</v>
      </c>
    </row>
    <row r="165" spans="2:30" ht="15" customHeight="1" x14ac:dyDescent="0.25">
      <c r="B165" s="169">
        <f t="shared" si="0"/>
        <v>42005</v>
      </c>
      <c r="C165" s="146">
        <v>190971087.33899999</v>
      </c>
      <c r="D165" s="146">
        <v>27958559.426000003</v>
      </c>
      <c r="E165" s="147">
        <v>14.640205392122896</v>
      </c>
      <c r="F165" s="146">
        <v>128283844.264</v>
      </c>
      <c r="G165" s="146">
        <v>22520776.620999999</v>
      </c>
      <c r="H165" s="148">
        <v>17.555426990988572</v>
      </c>
      <c r="O165" s="113" t="s">
        <v>48</v>
      </c>
      <c r="P165" s="86">
        <v>11598999.349000001</v>
      </c>
      <c r="Q165" s="93">
        <v>1</v>
      </c>
      <c r="R165" s="86">
        <v>14112761.112000003</v>
      </c>
      <c r="S165" s="93">
        <v>0.99999999999999989</v>
      </c>
      <c r="T165" s="88">
        <v>0.21672229537772361</v>
      </c>
      <c r="X165" s="71" t="s">
        <v>49</v>
      </c>
      <c r="Y165" s="72"/>
      <c r="Z165" s="73">
        <v>3330.8090000003576</v>
      </c>
      <c r="AA165" s="73">
        <v>2918.5709999995306</v>
      </c>
      <c r="AB165" s="73">
        <v>5959.964999999851</v>
      </c>
      <c r="AC165" s="73">
        <v>55113.991000000387</v>
      </c>
      <c r="AD165" s="112">
        <v>14229.223999999464</v>
      </c>
    </row>
    <row r="166" spans="2:30" ht="15" customHeight="1" x14ac:dyDescent="0.25">
      <c r="B166" s="170">
        <f t="shared" si="0"/>
        <v>41640</v>
      </c>
      <c r="C166" s="142">
        <v>225100884.831</v>
      </c>
      <c r="D166" s="142">
        <v>31407621.322000001</v>
      </c>
      <c r="E166" s="143">
        <v>13.952686745580783</v>
      </c>
      <c r="F166" s="142">
        <v>154018262.86000001</v>
      </c>
      <c r="G166" s="142">
        <v>27251557.121999998</v>
      </c>
      <c r="H166" s="144">
        <v>17.693718014967615</v>
      </c>
      <c r="O166" s="84" t="str">
        <f>B25</f>
        <v>Fonte: Ministério da Economia/ComexStat. Elaboração: ABIOVE - Coordenadoria de Economia e Estatística.</v>
      </c>
      <c r="P166" s="6"/>
      <c r="Q166" s="6"/>
      <c r="R166" s="6"/>
      <c r="S166" s="6"/>
      <c r="T166" s="6"/>
      <c r="X166" s="90" t="s">
        <v>45</v>
      </c>
      <c r="Y166" s="91"/>
      <c r="Z166" s="92">
        <v>6624036.3640000001</v>
      </c>
      <c r="AA166" s="92">
        <v>5855001.1620000005</v>
      </c>
      <c r="AB166" s="92">
        <v>5909219.5290000001</v>
      </c>
      <c r="AC166" s="92">
        <v>7369768.1730000004</v>
      </c>
      <c r="AD166" s="117">
        <v>7104167.5540000005</v>
      </c>
    </row>
    <row r="167" spans="2:30" ht="15" customHeight="1" x14ac:dyDescent="0.25">
      <c r="B167" s="172">
        <f t="shared" si="0"/>
        <v>41275</v>
      </c>
      <c r="C167" s="173">
        <v>242178661.95300001</v>
      </c>
      <c r="D167" s="173">
        <v>30965499.534999996</v>
      </c>
      <c r="E167" s="174">
        <v>12.786221248926349</v>
      </c>
      <c r="F167" s="173">
        <v>156654918.77399999</v>
      </c>
      <c r="G167" s="173">
        <v>24887023.926999997</v>
      </c>
      <c r="H167" s="175">
        <v>15.886525697225981</v>
      </c>
      <c r="O167" s="14"/>
      <c r="P167" s="6"/>
      <c r="Q167" s="6"/>
      <c r="R167" s="6"/>
      <c r="S167" s="6"/>
      <c r="T167" s="6"/>
      <c r="X167" s="84" t="str">
        <f>B25</f>
        <v>Fonte: Ministério da Economia/ComexStat. Elaboração: ABIOVE - Coordenadoria de Economia e Estatística.</v>
      </c>
      <c r="Y167" s="97"/>
      <c r="Z167" s="6"/>
      <c r="AA167" s="6"/>
      <c r="AB167" s="6"/>
      <c r="AC167" s="6"/>
      <c r="AD167" s="6"/>
    </row>
    <row r="168" spans="2:30" ht="15" customHeight="1" x14ac:dyDescent="0.25">
      <c r="B168" s="100"/>
      <c r="C168" s="100"/>
      <c r="D168" s="100"/>
      <c r="E168" s="100"/>
      <c r="F168" s="100"/>
      <c r="G168" s="100"/>
      <c r="H168" s="100"/>
      <c r="O168" s="19" t="s">
        <v>85</v>
      </c>
      <c r="P168" s="20"/>
      <c r="Q168" s="20"/>
      <c r="R168" s="20"/>
      <c r="S168" s="20"/>
      <c r="T168" s="20"/>
      <c r="X168" s="130" t="str">
        <f>X66</f>
        <v>Nota: dados disponíveis até agosto/2022.</v>
      </c>
      <c r="Y168" s="97"/>
      <c r="Z168" s="6"/>
      <c r="AA168" s="6"/>
      <c r="AB168" s="6"/>
      <c r="AC168" s="6"/>
      <c r="AD168" s="6"/>
    </row>
    <row r="169" spans="2:30" ht="15" customHeight="1" x14ac:dyDescent="0.25">
      <c r="B169" s="18" t="s">
        <v>86</v>
      </c>
      <c r="O169" s="105" t="s">
        <v>13</v>
      </c>
      <c r="P169" s="106">
        <f>P$47</f>
        <v>2018</v>
      </c>
      <c r="Q169" s="106">
        <f>Q$47</f>
        <v>2019</v>
      </c>
      <c r="R169" s="106">
        <f>R$47</f>
        <v>2020</v>
      </c>
      <c r="S169" s="106">
        <f>S$47</f>
        <v>2021</v>
      </c>
      <c r="T169" s="107">
        <f>T$47</f>
        <v>2022</v>
      </c>
      <c r="X169" s="100"/>
      <c r="Y169" s="100"/>
      <c r="Z169" s="100"/>
      <c r="AA169" s="100"/>
      <c r="AB169" s="100"/>
      <c r="AC169" s="100"/>
      <c r="AD169" s="100"/>
    </row>
    <row r="170" spans="2:30" ht="15" customHeight="1" x14ac:dyDescent="0.25">
      <c r="B170" s="218" t="s">
        <v>80</v>
      </c>
      <c r="C170" s="225" t="s">
        <v>81</v>
      </c>
      <c r="D170" s="226"/>
      <c r="E170" s="227"/>
      <c r="F170" s="225" t="str">
        <f>LOWER("Jan"&amp;"-"&amp;TEXT($B$4,"mmm"))</f>
        <v>jan-ago</v>
      </c>
      <c r="G170" s="226"/>
      <c r="H170" s="227"/>
      <c r="O170" s="20" t="s">
        <v>24</v>
      </c>
      <c r="P170" s="40">
        <v>2807319.7409999999</v>
      </c>
      <c r="Q170" s="40">
        <v>2047728.189</v>
      </c>
      <c r="R170" s="40">
        <v>2547779.8709999998</v>
      </c>
      <c r="S170" s="40">
        <v>3381259.6579999998</v>
      </c>
      <c r="T170" s="40">
        <v>3456717.969</v>
      </c>
      <c r="X170" s="100"/>
      <c r="Y170" s="100"/>
      <c r="Z170" s="100"/>
      <c r="AA170" s="100"/>
      <c r="AB170" s="100"/>
      <c r="AC170" s="100"/>
      <c r="AD170" s="100"/>
    </row>
    <row r="171" spans="2:30" ht="15" customHeight="1" x14ac:dyDescent="0.25">
      <c r="B171" s="219"/>
      <c r="C171" s="228" t="s">
        <v>82</v>
      </c>
      <c r="D171" s="231" t="s">
        <v>87</v>
      </c>
      <c r="E171" s="228" t="s">
        <v>84</v>
      </c>
      <c r="F171" s="228" t="s">
        <v>82</v>
      </c>
      <c r="G171" s="231" t="s">
        <v>87</v>
      </c>
      <c r="H171" s="228" t="s">
        <v>84</v>
      </c>
      <c r="J171" s="20"/>
      <c r="K171" s="40"/>
      <c r="O171" s="20" t="s">
        <v>26</v>
      </c>
      <c r="P171" s="40">
        <v>3391530.6490000002</v>
      </c>
      <c r="Q171" s="40">
        <v>3273290.273</v>
      </c>
      <c r="R171" s="40">
        <v>2929224.3840000001</v>
      </c>
      <c r="S171" s="40">
        <v>3393288.523</v>
      </c>
      <c r="T171" s="40">
        <v>3099311.55</v>
      </c>
      <c r="X171" s="21" t="s">
        <v>88</v>
      </c>
    </row>
    <row r="172" spans="2:30" ht="15" customHeight="1" x14ac:dyDescent="0.25">
      <c r="B172" s="219"/>
      <c r="C172" s="229"/>
      <c r="D172" s="232"/>
      <c r="E172" s="229"/>
      <c r="F172" s="229"/>
      <c r="G172" s="232"/>
      <c r="H172" s="229"/>
      <c r="J172" s="20"/>
      <c r="K172" s="40"/>
      <c r="O172" s="149" t="s">
        <v>30</v>
      </c>
      <c r="P172" s="40">
        <v>257033.93400000001</v>
      </c>
      <c r="Q172" s="40">
        <v>344137.20799999998</v>
      </c>
      <c r="R172" s="40">
        <v>119377.122</v>
      </c>
      <c r="S172" s="40">
        <v>401620.37800000003</v>
      </c>
      <c r="T172" s="40">
        <v>441468.15100000001</v>
      </c>
      <c r="X172" s="6"/>
    </row>
    <row r="173" spans="2:30" ht="15" customHeight="1" x14ac:dyDescent="0.25">
      <c r="B173" s="220"/>
      <c r="C173" s="230"/>
      <c r="D173" s="233"/>
      <c r="E173" s="230"/>
      <c r="F173" s="230"/>
      <c r="G173" s="233"/>
      <c r="H173" s="230"/>
      <c r="O173" s="20" t="s">
        <v>28</v>
      </c>
      <c r="P173" s="40">
        <v>168152.03999999998</v>
      </c>
      <c r="Q173" s="40">
        <v>189845.492</v>
      </c>
      <c r="R173" s="40">
        <v>312838.152</v>
      </c>
      <c r="S173" s="40">
        <v>193599.614</v>
      </c>
      <c r="T173" s="40">
        <v>106669.88400000001</v>
      </c>
      <c r="X173" s="21" t="s">
        <v>89</v>
      </c>
    </row>
    <row r="174" spans="2:30" ht="15" customHeight="1" x14ac:dyDescent="0.25">
      <c r="B174" s="165">
        <v>44562</v>
      </c>
      <c r="C174" s="166">
        <v>224890670.81600001</v>
      </c>
      <c r="D174" s="166">
        <v>53835771.757999994</v>
      </c>
      <c r="E174" s="167">
        <v>23.938641635360273</v>
      </c>
      <c r="F174" s="166">
        <v>224890670.81600001</v>
      </c>
      <c r="G174" s="166">
        <v>53835771.757999994</v>
      </c>
      <c r="H174" s="168">
        <v>23.938641635360273</v>
      </c>
      <c r="M174" s="69"/>
      <c r="O174" s="69" t="s">
        <v>42</v>
      </c>
      <c r="P174" s="40">
        <v>121698.007</v>
      </c>
      <c r="Q174" s="40">
        <v>125570.32399999999</v>
      </c>
      <c r="R174" s="40">
        <v>107015.55899999999</v>
      </c>
      <c r="S174" s="40">
        <v>105204.976</v>
      </c>
      <c r="T174" s="40">
        <v>50300.563000000002</v>
      </c>
      <c r="U174" s="69"/>
      <c r="X174" s="33" t="s">
        <v>15</v>
      </c>
      <c r="Y174" s="33" t="s">
        <v>16</v>
      </c>
      <c r="Z174" s="106">
        <f>Z$49</f>
        <v>2018</v>
      </c>
      <c r="AA174" s="106">
        <f>AA$49</f>
        <v>2019</v>
      </c>
      <c r="AB174" s="106">
        <f>AB$49</f>
        <v>2020</v>
      </c>
      <c r="AC174" s="106">
        <f>AC$49</f>
        <v>2021</v>
      </c>
      <c r="AD174" s="107">
        <f>AD$49</f>
        <v>2022</v>
      </c>
    </row>
    <row r="175" spans="2:30" ht="15" customHeight="1" x14ac:dyDescent="0.25">
      <c r="B175" s="169">
        <f t="shared" ref="B175:B183" si="1">EDATE(B174,-12)</f>
        <v>44197</v>
      </c>
      <c r="C175" s="146">
        <v>493914668.51499999</v>
      </c>
      <c r="D175" s="146">
        <v>52252680.578999996</v>
      </c>
      <c r="E175" s="147">
        <v>10.579293126908439</v>
      </c>
      <c r="F175" s="146">
        <v>377711133.15700001</v>
      </c>
      <c r="G175" s="146">
        <v>40036043.059</v>
      </c>
      <c r="H175" s="148">
        <v>10.59964601105855</v>
      </c>
      <c r="M175" s="69"/>
      <c r="O175" s="69" t="s">
        <v>32</v>
      </c>
      <c r="P175" s="40">
        <v>37583.902000000002</v>
      </c>
      <c r="Q175" s="40">
        <v>6961.8509999999997</v>
      </c>
      <c r="R175" s="40">
        <v>7155.55</v>
      </c>
      <c r="S175" s="40">
        <v>24.504000000000001</v>
      </c>
      <c r="T175" s="40">
        <v>0</v>
      </c>
      <c r="U175" s="69"/>
      <c r="X175" s="42" t="s">
        <v>22</v>
      </c>
      <c r="Y175" s="43"/>
      <c r="Z175" s="44">
        <v>77535.506999999954</v>
      </c>
      <c r="AA175" s="44">
        <v>194652.16599999965</v>
      </c>
      <c r="AB175" s="44">
        <v>148947.71499999985</v>
      </c>
      <c r="AC175" s="44">
        <v>176024.38799999989</v>
      </c>
      <c r="AD175" s="108">
        <v>144985.17799999996</v>
      </c>
    </row>
    <row r="176" spans="2:30" ht="15" customHeight="1" x14ac:dyDescent="0.25">
      <c r="B176" s="170">
        <f t="shared" si="1"/>
        <v>43831</v>
      </c>
      <c r="C176" s="142">
        <v>209180241.655</v>
      </c>
      <c r="D176" s="142">
        <v>41087788.557999998</v>
      </c>
      <c r="E176" s="143">
        <v>19.6422894595207</v>
      </c>
      <c r="F176" s="142">
        <v>137510908.882</v>
      </c>
      <c r="G176" s="142">
        <v>32310161.5</v>
      </c>
      <c r="H176" s="144">
        <v>23.496435128449185</v>
      </c>
      <c r="M176" s="69"/>
      <c r="O176" s="69" t="s">
        <v>37</v>
      </c>
      <c r="P176" s="40">
        <v>3052.873</v>
      </c>
      <c r="Q176" s="40">
        <v>5181.0379999999996</v>
      </c>
      <c r="R176" s="40">
        <v>12475.927</v>
      </c>
      <c r="S176" s="40">
        <v>10048.290999999999</v>
      </c>
      <c r="T176" s="40">
        <v>5123.3850000000002</v>
      </c>
      <c r="U176" s="69"/>
      <c r="X176" s="52" t="s">
        <v>113</v>
      </c>
      <c r="Y176" s="53" t="s">
        <v>114</v>
      </c>
      <c r="Z176" s="54">
        <v>66540.092999999993</v>
      </c>
      <c r="AA176" s="54">
        <v>164428.22700000001</v>
      </c>
      <c r="AB176" s="54">
        <v>55800.686000000009</v>
      </c>
      <c r="AC176" s="54">
        <v>54299.582999999999</v>
      </c>
      <c r="AD176" s="109">
        <v>70200.173999999999</v>
      </c>
    </row>
    <row r="177" spans="2:39" ht="15" customHeight="1" x14ac:dyDescent="0.25">
      <c r="B177" s="169">
        <f t="shared" si="1"/>
        <v>43466</v>
      </c>
      <c r="C177" s="146">
        <v>225383482.46799999</v>
      </c>
      <c r="D177" s="146">
        <v>39916414.318000004</v>
      </c>
      <c r="E177" s="147">
        <v>17.710443498745455</v>
      </c>
      <c r="F177" s="146">
        <v>149268543.07100001</v>
      </c>
      <c r="G177" s="146">
        <v>27917490.289000001</v>
      </c>
      <c r="H177" s="148">
        <v>18.702862448199127</v>
      </c>
      <c r="M177" s="69"/>
      <c r="O177" s="69" t="s">
        <v>21</v>
      </c>
      <c r="P177" s="40">
        <v>1021.524</v>
      </c>
      <c r="Q177" s="40">
        <v>29986.899000000001</v>
      </c>
      <c r="R177" s="40">
        <v>179413.367</v>
      </c>
      <c r="S177" s="40">
        <v>34102.696000000004</v>
      </c>
      <c r="T177" s="40">
        <v>37441.468999999997</v>
      </c>
      <c r="U177" s="69"/>
      <c r="X177" s="58" t="s">
        <v>128</v>
      </c>
      <c r="Y177" s="59" t="s">
        <v>129</v>
      </c>
      <c r="Z177" s="60">
        <v>598.11099999999999</v>
      </c>
      <c r="AA177" s="60">
        <v>697.53000000000009</v>
      </c>
      <c r="AB177" s="60">
        <v>551.18799999999999</v>
      </c>
      <c r="AC177" s="60">
        <v>701.51199999999994</v>
      </c>
      <c r="AD177" s="110">
        <v>300.64800000000002</v>
      </c>
    </row>
    <row r="178" spans="2:39" ht="15" customHeight="1" x14ac:dyDescent="0.25">
      <c r="B178" s="170">
        <f t="shared" si="1"/>
        <v>43101</v>
      </c>
      <c r="C178" s="142">
        <v>239263992.68099999</v>
      </c>
      <c r="D178" s="142">
        <v>44698087.776999995</v>
      </c>
      <c r="E178" s="143">
        <v>18.681493724211968</v>
      </c>
      <c r="F178" s="142">
        <v>157895148.51899999</v>
      </c>
      <c r="G178" s="142">
        <v>32807341.665999997</v>
      </c>
      <c r="H178" s="144">
        <v>20.777928881109471</v>
      </c>
      <c r="M178" s="69"/>
      <c r="O178" s="69" t="s">
        <v>44</v>
      </c>
      <c r="P178" s="40">
        <v>894.52200000000005</v>
      </c>
      <c r="Q178" s="40">
        <v>16765.282999999999</v>
      </c>
      <c r="R178" s="40">
        <v>1879.1790000000001</v>
      </c>
      <c r="S178" s="40">
        <v>24967.080999999998</v>
      </c>
      <c r="T178" s="40">
        <v>3972.7629999999999</v>
      </c>
      <c r="U178" s="69"/>
      <c r="X178" s="159" t="s">
        <v>35</v>
      </c>
      <c r="Y178" s="160"/>
      <c r="Z178" s="161">
        <v>10397.302999999956</v>
      </c>
      <c r="AA178" s="161">
        <v>29526.408999999636</v>
      </c>
      <c r="AB178" s="161">
        <v>92595.84099999984</v>
      </c>
      <c r="AC178" s="161">
        <v>121023.29299999989</v>
      </c>
      <c r="AD178" s="176">
        <v>74484.355999999956</v>
      </c>
    </row>
    <row r="179" spans="2:39" ht="15" customHeight="1" x14ac:dyDescent="0.25">
      <c r="B179" s="169">
        <f t="shared" si="1"/>
        <v>42736</v>
      </c>
      <c r="C179" s="146">
        <v>217739218.46599999</v>
      </c>
      <c r="D179" s="146">
        <v>36353267.085000001</v>
      </c>
      <c r="E179" s="147">
        <v>16.695782845696478</v>
      </c>
      <c r="F179" s="146">
        <v>145929540.46200001</v>
      </c>
      <c r="G179" s="146">
        <v>27530813.927000001</v>
      </c>
      <c r="H179" s="148">
        <v>18.865826507669304</v>
      </c>
      <c r="M179" s="69"/>
      <c r="O179" s="69" t="s">
        <v>40</v>
      </c>
      <c r="P179" s="40">
        <v>325.267</v>
      </c>
      <c r="Q179" s="40">
        <v>272.45299999999997</v>
      </c>
      <c r="R179" s="40">
        <v>4752.326</v>
      </c>
      <c r="S179" s="40">
        <v>19252.065999999999</v>
      </c>
      <c r="T179" s="40">
        <v>9831.7039999999997</v>
      </c>
      <c r="U179" s="69"/>
      <c r="X179" s="42" t="s">
        <v>38</v>
      </c>
      <c r="Y179" s="43"/>
      <c r="Z179" s="44">
        <v>1337020.6010000033</v>
      </c>
      <c r="AA179" s="44">
        <v>846637.45400000003</v>
      </c>
      <c r="AB179" s="44">
        <v>960766.8760000011</v>
      </c>
      <c r="AC179" s="44">
        <v>1474882.674000001</v>
      </c>
      <c r="AD179" s="108">
        <v>1569987.7610000013</v>
      </c>
    </row>
    <row r="180" spans="2:39" ht="15" customHeight="1" x14ac:dyDescent="0.25">
      <c r="B180" s="170">
        <f t="shared" si="1"/>
        <v>42370</v>
      </c>
      <c r="C180" s="142">
        <v>185232116.301</v>
      </c>
      <c r="D180" s="142">
        <v>29162331.377</v>
      </c>
      <c r="E180" s="143">
        <v>15.743669056618431</v>
      </c>
      <c r="F180" s="142">
        <v>123561164.41500001</v>
      </c>
      <c r="G180" s="142">
        <v>25123443.816</v>
      </c>
      <c r="H180" s="144">
        <v>20.332799496465476</v>
      </c>
      <c r="M180" s="69"/>
      <c r="O180" s="69" t="s">
        <v>34</v>
      </c>
      <c r="P180" s="40">
        <v>3575.9450000000002</v>
      </c>
      <c r="Q180" s="40">
        <v>5107.6440000000002</v>
      </c>
      <c r="R180" s="40">
        <v>146.244</v>
      </c>
      <c r="S180" s="40">
        <v>0</v>
      </c>
      <c r="T180" s="40">
        <v>0</v>
      </c>
      <c r="U180" s="69"/>
      <c r="X180" s="52" t="s">
        <v>118</v>
      </c>
      <c r="Y180" s="53" t="s">
        <v>119</v>
      </c>
      <c r="Z180" s="54">
        <v>1067864.8490000002</v>
      </c>
      <c r="AA180" s="54">
        <v>695596.69500000007</v>
      </c>
      <c r="AB180" s="54">
        <v>785448.86100000015</v>
      </c>
      <c r="AC180" s="54">
        <v>1125108.8400000003</v>
      </c>
      <c r="AD180" s="109">
        <v>1088461.0380000006</v>
      </c>
    </row>
    <row r="181" spans="2:39" ht="15" customHeight="1" x14ac:dyDescent="0.25">
      <c r="B181" s="169">
        <f t="shared" si="1"/>
        <v>42005</v>
      </c>
      <c r="C181" s="146">
        <v>190971087.33899999</v>
      </c>
      <c r="D181" s="146">
        <v>32967420.799000002</v>
      </c>
      <c r="E181" s="147">
        <v>17.26304293407425</v>
      </c>
      <c r="F181" s="146">
        <v>128283844.264</v>
      </c>
      <c r="G181" s="146">
        <v>24168464.561999999</v>
      </c>
      <c r="H181" s="148">
        <v>18.83983497739812</v>
      </c>
      <c r="M181" s="69"/>
      <c r="O181" s="69" t="s">
        <v>46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69"/>
      <c r="X181" s="58" t="s">
        <v>97</v>
      </c>
      <c r="Y181" s="59" t="s">
        <v>120</v>
      </c>
      <c r="Z181" s="60">
        <v>216579.67000000004</v>
      </c>
      <c r="AA181" s="60">
        <v>107388.99199999998</v>
      </c>
      <c r="AB181" s="60">
        <v>103326.141</v>
      </c>
      <c r="AC181" s="60">
        <v>292765.91800000006</v>
      </c>
      <c r="AD181" s="110">
        <v>281387.33799999993</v>
      </c>
    </row>
    <row r="182" spans="2:39" ht="15" customHeight="1" x14ac:dyDescent="0.25">
      <c r="B182" s="170">
        <f t="shared" si="1"/>
        <v>41640</v>
      </c>
      <c r="C182" s="142">
        <v>225100884.831</v>
      </c>
      <c r="D182" s="142">
        <v>35339429.880999997</v>
      </c>
      <c r="E182" s="143">
        <v>15.699374041791057</v>
      </c>
      <c r="F182" s="142">
        <v>154018262.86000001</v>
      </c>
      <c r="G182" s="142">
        <v>28958839.112999998</v>
      </c>
      <c r="H182" s="144">
        <v>18.802211228237972</v>
      </c>
      <c r="O182" s="113" t="s">
        <v>48</v>
      </c>
      <c r="P182" s="86">
        <v>6624036.364000001</v>
      </c>
      <c r="Q182" s="86">
        <v>5855001.1619999995</v>
      </c>
      <c r="R182" s="86">
        <v>5909219.5290000001</v>
      </c>
      <c r="S182" s="86">
        <v>7369768.1730000004</v>
      </c>
      <c r="T182" s="114">
        <v>7104167.5539999986</v>
      </c>
      <c r="X182" s="64" t="s">
        <v>121</v>
      </c>
      <c r="Y182" s="65" t="s">
        <v>122</v>
      </c>
      <c r="Z182" s="66">
        <v>6629.0690000000022</v>
      </c>
      <c r="AA182" s="66">
        <v>3532.4620000000009</v>
      </c>
      <c r="AB182" s="66">
        <v>5952.1540000000014</v>
      </c>
      <c r="AC182" s="66">
        <v>20815.182000000004</v>
      </c>
      <c r="AD182" s="111">
        <v>88921.151999999929</v>
      </c>
    </row>
    <row r="183" spans="2:39" ht="15" customHeight="1" x14ac:dyDescent="0.25">
      <c r="B183" s="172">
        <f t="shared" si="1"/>
        <v>41275</v>
      </c>
      <c r="C183" s="173">
        <v>242178661.95300001</v>
      </c>
      <c r="D183" s="173">
        <v>37272898.228999995</v>
      </c>
      <c r="E183" s="174">
        <v>15.390661558875737</v>
      </c>
      <c r="F183" s="173">
        <v>156654918.77399999</v>
      </c>
      <c r="G183" s="173">
        <v>28218946.815999996</v>
      </c>
      <c r="H183" s="175">
        <v>18.013444478376311</v>
      </c>
      <c r="O183" s="133" t="str">
        <f>B25</f>
        <v>Fonte: Ministério da Economia/ComexStat. Elaboração: ABIOVE - Coordenadoria de Economia e Estatística.</v>
      </c>
      <c r="P183" s="6"/>
      <c r="Q183" s="6"/>
      <c r="R183" s="134"/>
      <c r="S183" s="134"/>
      <c r="T183" s="6"/>
      <c r="X183" s="58" t="s">
        <v>92</v>
      </c>
      <c r="Y183" s="59" t="s">
        <v>117</v>
      </c>
      <c r="Z183" s="60">
        <v>29182.842000000019</v>
      </c>
      <c r="AA183" s="60">
        <v>27289.56600000001</v>
      </c>
      <c r="AB183" s="60">
        <v>28280.788000000011</v>
      </c>
      <c r="AC183" s="60">
        <v>27576.182999999997</v>
      </c>
      <c r="AD183" s="110">
        <v>9989.8890000000029</v>
      </c>
      <c r="AF183" s="64"/>
      <c r="AG183" s="65"/>
      <c r="AH183" s="66"/>
      <c r="AI183" s="66"/>
      <c r="AJ183" s="66"/>
      <c r="AK183" s="66"/>
      <c r="AL183" s="111"/>
      <c r="AM183" s="20"/>
    </row>
    <row r="184" spans="2:39" ht="15" customHeight="1" x14ac:dyDescent="0.25">
      <c r="O184" s="135" t="str">
        <f>O62</f>
        <v>Nota: dados disponíveis até agosto/2022.</v>
      </c>
      <c r="P184" s="6"/>
      <c r="Q184" s="6"/>
      <c r="R184" s="6"/>
      <c r="S184" s="6"/>
      <c r="T184" s="6"/>
      <c r="X184" s="64" t="s">
        <v>93</v>
      </c>
      <c r="Y184" s="65" t="s">
        <v>122</v>
      </c>
      <c r="Z184" s="66">
        <v>3471.0920000000006</v>
      </c>
      <c r="AA184" s="66">
        <v>955.96799999999973</v>
      </c>
      <c r="AB184" s="66">
        <v>17474.769000000004</v>
      </c>
      <c r="AC184" s="66">
        <v>548.29999999999973</v>
      </c>
      <c r="AD184" s="111">
        <v>97566.76099999994</v>
      </c>
      <c r="AF184" s="20"/>
      <c r="AG184" s="20"/>
      <c r="AH184" s="20"/>
      <c r="AI184" s="20"/>
      <c r="AJ184" s="20"/>
      <c r="AK184" s="20"/>
      <c r="AL184" s="20"/>
      <c r="AM184" s="20"/>
    </row>
    <row r="185" spans="2:39" ht="15" customHeight="1" x14ac:dyDescent="0.25">
      <c r="O185" s="100"/>
      <c r="P185" s="100"/>
      <c r="Q185" s="100"/>
      <c r="R185" s="100"/>
      <c r="S185" s="100"/>
      <c r="T185" s="100"/>
      <c r="X185" s="71" t="s">
        <v>49</v>
      </c>
      <c r="Y185" s="72"/>
      <c r="Z185" s="73">
        <v>13293.07900000317</v>
      </c>
      <c r="AA185" s="73">
        <v>11873.77099999995</v>
      </c>
      <c r="AB185" s="73">
        <v>20284.16300000099</v>
      </c>
      <c r="AC185" s="73">
        <v>8068.2510000006296</v>
      </c>
      <c r="AD185" s="112">
        <v>3661.5830000007991</v>
      </c>
    </row>
    <row r="186" spans="2:39" ht="15" customHeight="1" x14ac:dyDescent="0.25">
      <c r="O186" s="20"/>
      <c r="P186" s="40"/>
      <c r="Q186" s="40"/>
      <c r="R186" s="40"/>
      <c r="S186" s="40"/>
      <c r="T186" s="40"/>
      <c r="X186" s="90" t="s">
        <v>45</v>
      </c>
      <c r="Y186" s="91"/>
      <c r="Z186" s="92">
        <v>1414556.1080000033</v>
      </c>
      <c r="AA186" s="92">
        <v>1041289.6199999996</v>
      </c>
      <c r="AB186" s="92">
        <v>1109714.5910000009</v>
      </c>
      <c r="AC186" s="92">
        <v>1650907.0620000008</v>
      </c>
      <c r="AD186" s="117">
        <v>1714972.9390000012</v>
      </c>
    </row>
    <row r="187" spans="2:39" ht="15" customHeight="1" x14ac:dyDescent="0.25">
      <c r="O187" s="21" t="s">
        <v>90</v>
      </c>
      <c r="P187" s="6"/>
      <c r="Q187" s="6"/>
      <c r="R187" s="6"/>
      <c r="S187" s="6"/>
      <c r="T187" s="6"/>
      <c r="X187" s="84" t="str">
        <f>B25</f>
        <v>Fonte: Ministério da Economia/ComexStat. Elaboração: ABIOVE - Coordenadoria de Economia e Estatística.</v>
      </c>
    </row>
    <row r="188" spans="2:39" ht="15" customHeight="1" x14ac:dyDescent="0.25">
      <c r="O188" s="6"/>
      <c r="P188" s="6"/>
      <c r="Q188" s="6"/>
      <c r="R188" s="6"/>
      <c r="S188" s="6"/>
      <c r="T188" s="6"/>
      <c r="X188" s="130" t="str">
        <f>X66</f>
        <v>Nota: dados disponíveis até agosto/2022.</v>
      </c>
    </row>
    <row r="189" spans="2:39" ht="15" customHeight="1" x14ac:dyDescent="0.25">
      <c r="O189" s="104" t="s">
        <v>91</v>
      </c>
      <c r="P189" s="20"/>
      <c r="Q189" s="20"/>
      <c r="R189" s="20"/>
      <c r="S189" s="20"/>
      <c r="T189" s="20"/>
    </row>
    <row r="190" spans="2:39" ht="15" customHeight="1" x14ac:dyDescent="0.25">
      <c r="O190" s="105" t="s">
        <v>13</v>
      </c>
      <c r="P190" s="106">
        <f>P$47</f>
        <v>2018</v>
      </c>
      <c r="Q190" s="106">
        <f>Q$47</f>
        <v>2019</v>
      </c>
      <c r="R190" s="106">
        <f>R$47</f>
        <v>2020</v>
      </c>
      <c r="S190" s="106">
        <f>S$47</f>
        <v>2021</v>
      </c>
      <c r="T190" s="107">
        <f>T$47</f>
        <v>2022</v>
      </c>
      <c r="X190" s="21" t="str">
        <f>"3.1.3.2. Exportações de óleo de soja — jan-"&amp;TEXT($B$4,"mmm")&amp;" (em toneladas)"</f>
        <v>3.1.3.2. Exportações de óleo de soja — jan-ago (em toneladas)</v>
      </c>
      <c r="Y190" s="21"/>
      <c r="Z190" s="22"/>
      <c r="AA190" s="22"/>
      <c r="AB190" s="22"/>
      <c r="AC190" s="22"/>
      <c r="AD190" s="22"/>
    </row>
    <row r="191" spans="2:39" ht="15" customHeight="1" x14ac:dyDescent="0.25">
      <c r="J191" s="149"/>
      <c r="K191" s="40"/>
      <c r="O191" s="20" t="s">
        <v>24</v>
      </c>
      <c r="P191" s="40">
        <v>994308.65799999982</v>
      </c>
      <c r="Q191" s="40">
        <v>541778.49100000027</v>
      </c>
      <c r="R191" s="40">
        <v>601542.01900000009</v>
      </c>
      <c r="S191" s="40">
        <v>818253.44500000007</v>
      </c>
      <c r="T191" s="40">
        <v>1275278.9819999996</v>
      </c>
      <c r="X191" s="205" t="s">
        <v>15</v>
      </c>
      <c r="Y191" s="205" t="s">
        <v>16</v>
      </c>
      <c r="Z191" s="207">
        <f>$C$11</f>
        <v>44197</v>
      </c>
      <c r="AA191" s="208"/>
      <c r="AB191" s="209">
        <f>$D$11</f>
        <v>44562</v>
      </c>
      <c r="AC191" s="210"/>
      <c r="AD191" s="211" t="s">
        <v>14</v>
      </c>
    </row>
    <row r="192" spans="2:39" ht="15" customHeight="1" x14ac:dyDescent="0.25">
      <c r="B192" s="100"/>
      <c r="C192" s="100"/>
      <c r="D192" s="100"/>
      <c r="E192" s="100"/>
      <c r="F192" s="100"/>
      <c r="G192" s="100"/>
      <c r="H192" s="100"/>
      <c r="J192" s="20"/>
      <c r="K192" s="40"/>
      <c r="M192" s="149"/>
      <c r="O192" s="20" t="s">
        <v>34</v>
      </c>
      <c r="P192" s="40">
        <v>66921.517999999953</v>
      </c>
      <c r="Q192" s="40">
        <v>96367.546999999991</v>
      </c>
      <c r="R192" s="40">
        <v>183568.32599999956</v>
      </c>
      <c r="S192" s="40">
        <v>200277.47299999994</v>
      </c>
      <c r="T192" s="40">
        <v>124595.70299999979</v>
      </c>
      <c r="X192" s="206"/>
      <c r="Y192" s="206"/>
      <c r="Z192" s="33" t="s">
        <v>56</v>
      </c>
      <c r="AA192" s="33" t="s">
        <v>19</v>
      </c>
      <c r="AB192" s="33" t="s">
        <v>56</v>
      </c>
      <c r="AC192" s="33" t="s">
        <v>19</v>
      </c>
      <c r="AD192" s="212"/>
    </row>
    <row r="193" spans="2:32" ht="15" customHeight="1" x14ac:dyDescent="0.25">
      <c r="B193" s="100"/>
      <c r="C193" s="100"/>
      <c r="D193" s="100"/>
      <c r="E193" s="100"/>
      <c r="F193" s="100"/>
      <c r="G193" s="100"/>
      <c r="H193" s="100"/>
      <c r="M193" s="20"/>
      <c r="O193" s="149" t="s">
        <v>42</v>
      </c>
      <c r="P193" s="40">
        <v>72595.365000000005</v>
      </c>
      <c r="Q193" s="40">
        <v>166922.83499999996</v>
      </c>
      <c r="R193" s="40">
        <v>73914.039999999979</v>
      </c>
      <c r="S193" s="40">
        <v>90350.508999999991</v>
      </c>
      <c r="T193" s="40">
        <v>100847.9849999999</v>
      </c>
      <c r="X193" s="42" t="s">
        <v>22</v>
      </c>
      <c r="Y193" s="43"/>
      <c r="Z193" s="44">
        <v>117380.08799999989</v>
      </c>
      <c r="AA193" s="45">
        <v>0.11133779911395905</v>
      </c>
      <c r="AB193" s="44">
        <v>144985.17799999996</v>
      </c>
      <c r="AC193" s="45">
        <v>8.4540796360635675E-2</v>
      </c>
      <c r="AD193" s="46">
        <v>0.23517694074313605</v>
      </c>
    </row>
    <row r="194" spans="2:32" ht="15" customHeight="1" x14ac:dyDescent="0.25">
      <c r="B194" s="100"/>
      <c r="C194" s="100"/>
      <c r="D194" s="100"/>
      <c r="E194" s="100"/>
      <c r="F194" s="100"/>
      <c r="G194" s="100"/>
      <c r="H194" s="100"/>
      <c r="O194" s="149" t="s">
        <v>28</v>
      </c>
      <c r="P194" s="40">
        <v>280730.5670000001</v>
      </c>
      <c r="Q194" s="40">
        <v>236220.74700000003</v>
      </c>
      <c r="R194" s="40">
        <v>250690.20599999992</v>
      </c>
      <c r="S194" s="40">
        <v>542025.63500000001</v>
      </c>
      <c r="T194" s="40">
        <v>214250.26899999994</v>
      </c>
      <c r="X194" s="52" t="s">
        <v>113</v>
      </c>
      <c r="Y194" s="53" t="s">
        <v>114</v>
      </c>
      <c r="Z194" s="54">
        <v>35399.801999999996</v>
      </c>
      <c r="AA194" s="55">
        <v>3.3577552299585339E-2</v>
      </c>
      <c r="AB194" s="54">
        <v>70200.173999999999</v>
      </c>
      <c r="AC194" s="55">
        <v>4.093369195722333E-2</v>
      </c>
      <c r="AD194" s="193">
        <v>0.98306685444172848</v>
      </c>
    </row>
    <row r="195" spans="2:32" ht="15" customHeight="1" x14ac:dyDescent="0.25">
      <c r="B195" s="100"/>
      <c r="C195" s="100"/>
      <c r="D195" s="100"/>
      <c r="E195" s="100"/>
      <c r="F195" s="100"/>
      <c r="G195" s="100"/>
      <c r="H195" s="100"/>
      <c r="J195" s="177"/>
      <c r="K195" s="177"/>
      <c r="M195" s="69"/>
      <c r="O195" s="69" t="s">
        <v>21</v>
      </c>
      <c r="P195" s="40">
        <v>231026.47500000003</v>
      </c>
      <c r="Q195" s="40">
        <v>229554.57400000005</v>
      </c>
      <c r="R195" s="40">
        <v>217250.76399999988</v>
      </c>
      <c r="S195" s="40">
        <v>427280.40500000009</v>
      </c>
      <c r="T195" s="40">
        <v>89956.382999999973</v>
      </c>
      <c r="X195" s="58" t="s">
        <v>115</v>
      </c>
      <c r="Y195" s="59" t="s">
        <v>116</v>
      </c>
      <c r="Z195" s="60">
        <v>2.1719999999999997</v>
      </c>
      <c r="AA195" s="61">
        <v>2.0601935455655753E-6</v>
      </c>
      <c r="AB195" s="60">
        <v>2.5669999999999993</v>
      </c>
      <c r="AC195" s="61">
        <v>1.496816621198008E-6</v>
      </c>
      <c r="AD195" s="62">
        <v>0.18186003683241236</v>
      </c>
    </row>
    <row r="196" spans="2:32" ht="15" customHeight="1" x14ac:dyDescent="0.25">
      <c r="B196" s="100"/>
      <c r="C196" s="100"/>
      <c r="D196" s="100"/>
      <c r="E196" s="100"/>
      <c r="F196" s="100"/>
      <c r="G196" s="100"/>
      <c r="H196" s="100"/>
      <c r="J196" s="15"/>
      <c r="K196" s="15"/>
      <c r="M196" s="69"/>
      <c r="O196" s="69" t="s">
        <v>26</v>
      </c>
      <c r="P196" s="40">
        <v>760.77099999999973</v>
      </c>
      <c r="Q196" s="40">
        <v>1042.9489999999978</v>
      </c>
      <c r="R196" s="40">
        <v>617.65399999999909</v>
      </c>
      <c r="S196" s="40">
        <v>17096.720999999976</v>
      </c>
      <c r="T196" s="40">
        <v>255.62400000000014</v>
      </c>
      <c r="X196" s="159" t="s">
        <v>35</v>
      </c>
      <c r="Y196" s="160"/>
      <c r="Z196" s="161">
        <v>81978.113999999885</v>
      </c>
      <c r="AA196" s="162">
        <v>7.7758186620828146E-2</v>
      </c>
      <c r="AB196" s="161">
        <v>74782.436999999962</v>
      </c>
      <c r="AC196" s="162">
        <v>4.3605607586791148E-2</v>
      </c>
      <c r="AD196" s="163">
        <v>-8.7775586054589322E-2</v>
      </c>
      <c r="AF196" s="178"/>
    </row>
    <row r="197" spans="2:32" ht="15" customHeight="1" x14ac:dyDescent="0.25">
      <c r="B197" s="100"/>
      <c r="C197" s="100"/>
      <c r="D197" s="100"/>
      <c r="E197" s="100"/>
      <c r="F197" s="100"/>
      <c r="G197" s="100"/>
      <c r="H197" s="100"/>
      <c r="M197" s="69"/>
      <c r="O197" s="69" t="s">
        <v>44</v>
      </c>
      <c r="P197" s="40">
        <v>41579.166000000005</v>
      </c>
      <c r="Q197" s="40">
        <v>29.778000000000002</v>
      </c>
      <c r="R197" s="40">
        <v>32070.534000000003</v>
      </c>
      <c r="S197" s="40">
        <v>93011.474999999991</v>
      </c>
      <c r="T197" s="40">
        <v>124022.19899999999</v>
      </c>
      <c r="X197" s="42" t="s">
        <v>38</v>
      </c>
      <c r="Y197" s="43"/>
      <c r="Z197" s="44">
        <v>936889.79099999974</v>
      </c>
      <c r="AA197" s="45">
        <v>0.88866220088604087</v>
      </c>
      <c r="AB197" s="44">
        <v>1569987.7610000013</v>
      </c>
      <c r="AC197" s="45">
        <v>0.91545920363936439</v>
      </c>
      <c r="AD197" s="46">
        <v>0.67574433629408792</v>
      </c>
    </row>
    <row r="198" spans="2:32" ht="15" customHeight="1" x14ac:dyDescent="0.25">
      <c r="B198" s="100"/>
      <c r="C198" s="100"/>
      <c r="D198" s="100"/>
      <c r="E198" s="100"/>
      <c r="F198" s="100"/>
      <c r="G198" s="100"/>
      <c r="H198" s="100"/>
      <c r="M198" s="69"/>
      <c r="O198" s="69" t="s">
        <v>30</v>
      </c>
      <c r="P198" s="40">
        <v>7042.581000000001</v>
      </c>
      <c r="Q198" s="40">
        <v>5586.850000000004</v>
      </c>
      <c r="R198" s="40">
        <v>80.640000000000057</v>
      </c>
      <c r="S198" s="40">
        <v>339.95399999999995</v>
      </c>
      <c r="T198" s="40">
        <v>13.744000000000003</v>
      </c>
      <c r="X198" s="52" t="s">
        <v>118</v>
      </c>
      <c r="Y198" s="53" t="s">
        <v>119</v>
      </c>
      <c r="Z198" s="54">
        <v>750960.19099999999</v>
      </c>
      <c r="AA198" s="55">
        <v>0.71230356283374396</v>
      </c>
      <c r="AB198" s="54">
        <v>1088461.0380000006</v>
      </c>
      <c r="AC198" s="55">
        <v>0.63468117382346634</v>
      </c>
      <c r="AD198" s="56">
        <v>0.44942574991967937</v>
      </c>
    </row>
    <row r="199" spans="2:32" ht="15" customHeight="1" x14ac:dyDescent="0.25">
      <c r="B199" s="100"/>
      <c r="C199" s="100"/>
      <c r="D199" s="100"/>
      <c r="E199" s="100"/>
      <c r="F199" s="100"/>
      <c r="G199" s="100"/>
      <c r="H199" s="100"/>
      <c r="M199" s="69"/>
      <c r="O199" s="69" t="s">
        <v>32</v>
      </c>
      <c r="P199" s="40">
        <v>320.47099999999995</v>
      </c>
      <c r="Q199" s="40">
        <v>2.4129999999999998</v>
      </c>
      <c r="R199" s="40">
        <v>2.2049999999999992</v>
      </c>
      <c r="S199" s="40">
        <v>4002.2820000000015</v>
      </c>
      <c r="T199" s="40">
        <v>1.2849999999999999</v>
      </c>
      <c r="X199" s="58" t="s">
        <v>97</v>
      </c>
      <c r="Y199" s="59" t="s">
        <v>120</v>
      </c>
      <c r="Z199" s="60">
        <v>140096.59100000001</v>
      </c>
      <c r="AA199" s="61">
        <v>0.13288494131396886</v>
      </c>
      <c r="AB199" s="60">
        <v>281387.33799999993</v>
      </c>
      <c r="AC199" s="61">
        <v>0.16407683853255234</v>
      </c>
      <c r="AD199" s="62">
        <v>1.0085238048369065</v>
      </c>
    </row>
    <row r="200" spans="2:32" ht="15" customHeight="1" x14ac:dyDescent="0.25">
      <c r="M200" s="69"/>
      <c r="O200" s="69" t="s">
        <v>40</v>
      </c>
      <c r="P200" s="40">
        <v>5.3999999999999992E-2</v>
      </c>
      <c r="Q200" s="40">
        <v>0</v>
      </c>
      <c r="R200" s="40">
        <v>0</v>
      </c>
      <c r="S200" s="40">
        <v>0.55600000000000005</v>
      </c>
      <c r="T200" s="40">
        <v>0.54200000000000004</v>
      </c>
      <c r="X200" s="64" t="s">
        <v>93</v>
      </c>
      <c r="Y200" s="65" t="s">
        <v>122</v>
      </c>
      <c r="Z200" s="66">
        <v>18746.569999999996</v>
      </c>
      <c r="AA200" s="67">
        <v>1.7781566535678292E-2</v>
      </c>
      <c r="AB200" s="66">
        <v>88921.151999999929</v>
      </c>
      <c r="AC200" s="67">
        <v>5.1849886361384663E-2</v>
      </c>
      <c r="AD200" s="68">
        <v>3.7433291530130552</v>
      </c>
    </row>
    <row r="201" spans="2:32" ht="15" customHeight="1" x14ac:dyDescent="0.25">
      <c r="M201" s="69"/>
      <c r="O201" s="69" t="s">
        <v>37</v>
      </c>
      <c r="P201" s="40">
        <v>0.96899999999999997</v>
      </c>
      <c r="Q201" s="40">
        <v>4.1829999999999998</v>
      </c>
      <c r="R201" s="40">
        <v>668.40899999999988</v>
      </c>
      <c r="S201" s="40">
        <v>294.24199999999996</v>
      </c>
      <c r="T201" s="40">
        <v>0.45600000000000002</v>
      </c>
      <c r="X201" s="58" t="s">
        <v>92</v>
      </c>
      <c r="Y201" s="59" t="s">
        <v>117</v>
      </c>
      <c r="Z201" s="60">
        <v>20331.550999999999</v>
      </c>
      <c r="AA201" s="61">
        <v>1.9284958628700426E-2</v>
      </c>
      <c r="AB201" s="60">
        <v>9989.8890000000029</v>
      </c>
      <c r="AC201" s="61">
        <v>5.8251000775703761E-3</v>
      </c>
      <c r="AD201" s="62">
        <v>-0.50865091403995677</v>
      </c>
    </row>
    <row r="202" spans="2:32" ht="15" customHeight="1" x14ac:dyDescent="0.25">
      <c r="M202" s="69"/>
      <c r="O202" s="69" t="s">
        <v>46</v>
      </c>
      <c r="P202" s="40">
        <v>0.08</v>
      </c>
      <c r="Q202" s="40">
        <v>0</v>
      </c>
      <c r="R202" s="40">
        <v>0</v>
      </c>
      <c r="S202" s="40">
        <v>0</v>
      </c>
      <c r="T202" s="40">
        <v>3.5999999999999997E-2</v>
      </c>
      <c r="X202" s="179" t="s">
        <v>123</v>
      </c>
      <c r="Y202" s="65" t="s">
        <v>124</v>
      </c>
      <c r="Z202" s="66">
        <v>7.2619999999999996</v>
      </c>
      <c r="AA202" s="67">
        <v>6.8881793406524911E-6</v>
      </c>
      <c r="AB202" s="66">
        <v>12.171999999999995</v>
      </c>
      <c r="AC202" s="67">
        <v>7.0974880846210172E-6</v>
      </c>
      <c r="AD202" s="68">
        <v>0.67612228036353561</v>
      </c>
    </row>
    <row r="203" spans="2:32" ht="15" customHeight="1" x14ac:dyDescent="0.25">
      <c r="O203" s="113" t="s">
        <v>48</v>
      </c>
      <c r="P203" s="86">
        <v>1414556.1079999998</v>
      </c>
      <c r="Q203" s="86">
        <v>1041289.6200000003</v>
      </c>
      <c r="R203" s="86">
        <v>1109714.5909999995</v>
      </c>
      <c r="S203" s="86">
        <v>1650907.0620000002</v>
      </c>
      <c r="T203" s="86">
        <v>1714972.9389999991</v>
      </c>
      <c r="X203" s="71" t="s">
        <v>49</v>
      </c>
      <c r="Y203" s="72"/>
      <c r="Z203" s="73">
        <v>6747.6259999998147</v>
      </c>
      <c r="AA203" s="74">
        <v>6.4002833946086935E-3</v>
      </c>
      <c r="AB203" s="73">
        <v>101216.17200000072</v>
      </c>
      <c r="AC203" s="74">
        <v>5.9019107356306014E-2</v>
      </c>
      <c r="AD203" s="75">
        <v>14.000264092882963</v>
      </c>
    </row>
    <row r="204" spans="2:32" ht="15" customHeight="1" x14ac:dyDescent="0.25">
      <c r="O204" s="84" t="str">
        <f>B25</f>
        <v>Fonte: Ministério da Economia/ComexStat. Elaboração: ABIOVE - Coordenadoria de Economia e Estatística.</v>
      </c>
      <c r="P204" s="115"/>
      <c r="Q204" s="115"/>
      <c r="R204" s="115"/>
      <c r="S204" s="115"/>
      <c r="T204" s="115"/>
      <c r="X204" s="90" t="s">
        <v>45</v>
      </c>
      <c r="Y204" s="91"/>
      <c r="Z204" s="92">
        <v>1054269.8789999997</v>
      </c>
      <c r="AA204" s="93">
        <v>1</v>
      </c>
      <c r="AB204" s="92">
        <v>1714972.9390000012</v>
      </c>
      <c r="AC204" s="93">
        <v>1.0000000000000002</v>
      </c>
      <c r="AD204" s="94">
        <v>0.62669253211207565</v>
      </c>
    </row>
    <row r="205" spans="2:32" ht="15" customHeight="1" x14ac:dyDescent="0.25">
      <c r="O205" s="97" t="str">
        <f>O62</f>
        <v>Nota: dados disponíveis até agosto/2022.</v>
      </c>
      <c r="P205" s="6"/>
      <c r="Q205" s="6"/>
      <c r="R205" s="6"/>
      <c r="S205" s="6"/>
      <c r="T205" s="6"/>
      <c r="X205" s="84" t="str">
        <f>B25</f>
        <v>Fonte: Ministério da Economia/ComexStat. Elaboração: ABIOVE - Coordenadoria de Economia e Estatística.</v>
      </c>
    </row>
    <row r="206" spans="2:32" ht="15" customHeight="1" x14ac:dyDescent="0.25">
      <c r="O206" s="69"/>
      <c r="P206" s="40"/>
      <c r="Q206" s="40"/>
      <c r="R206" s="40"/>
      <c r="S206" s="40"/>
      <c r="T206" s="40"/>
    </row>
    <row r="207" spans="2:32" ht="15" customHeight="1" x14ac:dyDescent="0.25">
      <c r="O207" s="6"/>
      <c r="P207" s="6"/>
      <c r="Q207" s="6"/>
      <c r="R207" s="6"/>
      <c r="S207" s="6"/>
      <c r="T207" s="6"/>
      <c r="X207" s="21" t="s">
        <v>94</v>
      </c>
      <c r="Y207" s="21"/>
      <c r="Z207" s="22"/>
      <c r="AA207" s="22"/>
      <c r="AB207" s="22"/>
      <c r="AC207" s="22"/>
      <c r="AD207" s="22"/>
    </row>
    <row r="208" spans="2:32" ht="15" customHeight="1" x14ac:dyDescent="0.25">
      <c r="M208" s="125"/>
      <c r="O208" s="6"/>
      <c r="P208" s="6"/>
      <c r="Q208" s="6"/>
      <c r="R208" s="6"/>
      <c r="S208" s="180"/>
      <c r="T208" s="6"/>
      <c r="V208" s="125"/>
      <c r="X208" s="33" t="s">
        <v>15</v>
      </c>
      <c r="Y208" s="33" t="s">
        <v>16</v>
      </c>
      <c r="Z208" s="106">
        <f>Z$49</f>
        <v>2018</v>
      </c>
      <c r="AA208" s="106">
        <f>AA$49</f>
        <v>2019</v>
      </c>
      <c r="AB208" s="106">
        <f>AB$49</f>
        <v>2020</v>
      </c>
      <c r="AC208" s="106">
        <f>AC$49</f>
        <v>2021</v>
      </c>
      <c r="AD208" s="107">
        <f>AD$49</f>
        <v>2022</v>
      </c>
    </row>
    <row r="209" spans="15:39" ht="15" customHeight="1" x14ac:dyDescent="0.25">
      <c r="O209" s="6"/>
      <c r="P209" s="6"/>
      <c r="Q209" s="6"/>
      <c r="R209" s="6"/>
      <c r="S209" s="181"/>
      <c r="T209" s="6"/>
      <c r="X209" s="42" t="s">
        <v>22</v>
      </c>
      <c r="Y209" s="43"/>
      <c r="Z209" s="44">
        <v>59429.98</v>
      </c>
      <c r="AA209" s="44">
        <v>137981.141</v>
      </c>
      <c r="AB209" s="44">
        <v>126942.92</v>
      </c>
      <c r="AC209" s="44">
        <v>261971.03400000001</v>
      </c>
      <c r="AD209" s="108">
        <v>269568.63500000001</v>
      </c>
    </row>
    <row r="210" spans="15:39" ht="15" customHeight="1" x14ac:dyDescent="0.25">
      <c r="O210" s="6"/>
      <c r="P210" s="6"/>
      <c r="Q210" s="6"/>
      <c r="R210" s="6"/>
      <c r="S210" s="181"/>
      <c r="T210" s="6"/>
      <c r="X210" s="52" t="s">
        <v>113</v>
      </c>
      <c r="Y210" s="53" t="s">
        <v>114</v>
      </c>
      <c r="Z210" s="54">
        <v>48104.894</v>
      </c>
      <c r="AA210" s="54">
        <v>106370.045</v>
      </c>
      <c r="AB210" s="54">
        <v>34761.735000000001</v>
      </c>
      <c r="AC210" s="54">
        <v>70122.623999999996</v>
      </c>
      <c r="AD210" s="109">
        <v>112685.781</v>
      </c>
    </row>
    <row r="211" spans="15:39" ht="15" customHeight="1" x14ac:dyDescent="0.25">
      <c r="O211" s="6"/>
      <c r="P211" s="6"/>
      <c r="Q211" s="6"/>
      <c r="R211" s="6"/>
      <c r="S211" s="181"/>
      <c r="T211" s="6"/>
      <c r="X211" s="58" t="s">
        <v>128</v>
      </c>
      <c r="Y211" s="59" t="s">
        <v>129</v>
      </c>
      <c r="Z211" s="60">
        <v>582.39400000000001</v>
      </c>
      <c r="AA211" s="60">
        <v>644.02099999999996</v>
      </c>
      <c r="AB211" s="60">
        <v>481.57600000000002</v>
      </c>
      <c r="AC211" s="60">
        <v>929.46</v>
      </c>
      <c r="AD211" s="110">
        <v>488.07600000000002</v>
      </c>
    </row>
    <row r="212" spans="15:39" ht="15" customHeight="1" x14ac:dyDescent="0.25">
      <c r="O212" s="6"/>
      <c r="P212" s="6"/>
      <c r="Q212" s="6"/>
      <c r="R212" s="6"/>
      <c r="S212" s="181"/>
      <c r="T212" s="6"/>
      <c r="X212" s="159" t="s">
        <v>35</v>
      </c>
      <c r="Y212" s="160"/>
      <c r="Z212" s="161">
        <v>10742.692000000003</v>
      </c>
      <c r="AA212" s="161">
        <v>30967.075000000012</v>
      </c>
      <c r="AB212" s="161">
        <v>91699.608999999997</v>
      </c>
      <c r="AC212" s="161">
        <v>190918.95</v>
      </c>
      <c r="AD212" s="176">
        <v>156394.77799999999</v>
      </c>
    </row>
    <row r="213" spans="15:39" ht="15" customHeight="1" x14ac:dyDescent="0.25">
      <c r="O213" s="6"/>
      <c r="P213" s="6"/>
      <c r="Q213" s="6"/>
      <c r="R213" s="6"/>
      <c r="S213" s="6"/>
      <c r="T213" s="6"/>
      <c r="X213" s="42" t="s">
        <v>38</v>
      </c>
      <c r="Y213" s="43"/>
      <c r="Z213" s="44">
        <v>965940.92700000003</v>
      </c>
      <c r="AA213" s="44">
        <v>556691.87</v>
      </c>
      <c r="AB213" s="44">
        <v>634475.58600000001</v>
      </c>
      <c r="AC213" s="44">
        <v>1754720.858</v>
      </c>
      <c r="AD213" s="108">
        <v>2462910.1140000001</v>
      </c>
    </row>
    <row r="214" spans="15:39" ht="15" customHeight="1" x14ac:dyDescent="0.25">
      <c r="O214" s="6"/>
      <c r="P214" s="6"/>
      <c r="Q214" s="6"/>
      <c r="R214" s="6"/>
      <c r="S214" s="6"/>
      <c r="T214" s="6"/>
      <c r="X214" s="52" t="s">
        <v>118</v>
      </c>
      <c r="Y214" s="53" t="s">
        <v>119</v>
      </c>
      <c r="Z214" s="54">
        <v>764367.43099999998</v>
      </c>
      <c r="AA214" s="54">
        <v>450255.88400000002</v>
      </c>
      <c r="AB214" s="54">
        <v>507561.70500000002</v>
      </c>
      <c r="AC214" s="54">
        <v>1313505.4240000001</v>
      </c>
      <c r="AD214" s="109">
        <v>1697869.098</v>
      </c>
    </row>
    <row r="215" spans="15:39" ht="15" customHeight="1" x14ac:dyDescent="0.25">
      <c r="O215" s="6"/>
      <c r="P215" s="6"/>
      <c r="Q215" s="6"/>
      <c r="R215" s="6"/>
      <c r="S215" s="6"/>
      <c r="T215" s="6"/>
      <c r="X215" s="58" t="s">
        <v>97</v>
      </c>
      <c r="Y215" s="59" t="s">
        <v>120</v>
      </c>
      <c r="Z215" s="60">
        <v>150439.26500000001</v>
      </c>
      <c r="AA215" s="60">
        <v>66593.903000000006</v>
      </c>
      <c r="AB215" s="60">
        <v>59887.247000000003</v>
      </c>
      <c r="AC215" s="60">
        <v>366738.10399999999</v>
      </c>
      <c r="AD215" s="110">
        <v>445182.891</v>
      </c>
      <c r="AF215" s="64"/>
      <c r="AG215" s="65"/>
      <c r="AH215" s="66"/>
      <c r="AI215" s="66"/>
      <c r="AJ215" s="66"/>
      <c r="AK215" s="66"/>
      <c r="AL215" s="111"/>
      <c r="AM215" s="20"/>
    </row>
    <row r="216" spans="15:39" ht="15" customHeight="1" x14ac:dyDescent="0.25">
      <c r="O216" s="6"/>
      <c r="P216" s="6"/>
      <c r="Q216" s="6"/>
      <c r="R216" s="6"/>
      <c r="S216" s="6"/>
      <c r="T216" s="6"/>
      <c r="X216" s="64" t="s">
        <v>121</v>
      </c>
      <c r="Y216" s="65" t="s">
        <v>122</v>
      </c>
      <c r="Z216" s="66">
        <v>7160.8770000000004</v>
      </c>
      <c r="AA216" s="66">
        <v>3540.7620000000002</v>
      </c>
      <c r="AB216" s="66">
        <v>5875.0460000000003</v>
      </c>
      <c r="AC216" s="66">
        <v>25189.879000000001</v>
      </c>
      <c r="AD216" s="111">
        <v>136533.18</v>
      </c>
      <c r="AF216" s="20"/>
      <c r="AG216" s="20"/>
      <c r="AH216" s="20"/>
      <c r="AI216" s="20"/>
      <c r="AJ216" s="20"/>
      <c r="AK216" s="20"/>
      <c r="AL216" s="20"/>
      <c r="AM216" s="20"/>
    </row>
    <row r="217" spans="15:39" ht="15" customHeight="1" x14ac:dyDescent="0.25">
      <c r="O217" s="6"/>
      <c r="P217" s="6"/>
      <c r="Q217" s="6"/>
      <c r="R217" s="6"/>
      <c r="S217" s="6"/>
      <c r="T217" s="6"/>
      <c r="X217" s="58" t="s">
        <v>92</v>
      </c>
      <c r="Y217" s="59" t="s">
        <v>117</v>
      </c>
      <c r="Z217" s="60">
        <v>28934.526000000002</v>
      </c>
      <c r="AA217" s="60">
        <v>25589.059000000001</v>
      </c>
      <c r="AB217" s="60">
        <v>26620.499</v>
      </c>
      <c r="AC217" s="60">
        <v>37783.247000000003</v>
      </c>
      <c r="AD217" s="110">
        <v>17388.601999999999</v>
      </c>
    </row>
    <row r="218" spans="15:39" ht="15" customHeight="1" x14ac:dyDescent="0.25">
      <c r="O218" s="6"/>
      <c r="P218" s="6"/>
      <c r="Q218" s="6"/>
      <c r="R218" s="6"/>
      <c r="S218" s="6"/>
      <c r="T218" s="6"/>
      <c r="X218" s="64" t="s">
        <v>93</v>
      </c>
      <c r="Y218" s="65" t="s">
        <v>122</v>
      </c>
      <c r="Z218" s="66">
        <v>3145.3910000000001</v>
      </c>
      <c r="AA218" s="66">
        <v>853.00699999999995</v>
      </c>
      <c r="AB218" s="66">
        <v>16160.933000000001</v>
      </c>
      <c r="AC218" s="66">
        <v>794.928</v>
      </c>
      <c r="AD218" s="111">
        <v>159647.41099999999</v>
      </c>
    </row>
    <row r="219" spans="15:39" ht="15" customHeight="1" x14ac:dyDescent="0.25">
      <c r="O219" s="6"/>
      <c r="P219" s="6"/>
      <c r="Q219" s="6"/>
      <c r="R219" s="6"/>
      <c r="S219" s="6"/>
      <c r="T219" s="6"/>
      <c r="X219" s="71" t="s">
        <v>49</v>
      </c>
      <c r="Y219" s="72"/>
      <c r="Z219" s="73">
        <v>11893.437000000151</v>
      </c>
      <c r="AA219" s="73">
        <v>9859.2550000000047</v>
      </c>
      <c r="AB219" s="73">
        <v>18370.156000000075</v>
      </c>
      <c r="AC219" s="73">
        <v>10709.275999999838</v>
      </c>
      <c r="AD219" s="112">
        <v>6288.9320000000298</v>
      </c>
    </row>
    <row r="220" spans="15:39" ht="15" customHeight="1" x14ac:dyDescent="0.25">
      <c r="O220" s="6"/>
      <c r="P220" s="6"/>
      <c r="Q220" s="6"/>
      <c r="R220" s="6"/>
      <c r="S220" s="6"/>
      <c r="T220" s="6"/>
      <c r="X220" s="90" t="s">
        <v>45</v>
      </c>
      <c r="Y220" s="91"/>
      <c r="Z220" s="92">
        <v>1025370.907</v>
      </c>
      <c r="AA220" s="92">
        <v>694673.01099999994</v>
      </c>
      <c r="AB220" s="92">
        <v>761418.50600000005</v>
      </c>
      <c r="AC220" s="92">
        <v>2016691.892</v>
      </c>
      <c r="AD220" s="117">
        <v>2732478.7489999998</v>
      </c>
    </row>
    <row r="221" spans="15:39" ht="15" customHeight="1" x14ac:dyDescent="0.25">
      <c r="O221" s="6"/>
      <c r="P221" s="6"/>
      <c r="Q221" s="6"/>
      <c r="R221" s="6"/>
      <c r="S221" s="6"/>
      <c r="T221" s="6"/>
      <c r="X221" s="84" t="str">
        <f>B25</f>
        <v>Fonte: Ministério da Economia/ComexStat. Elaboração: ABIOVE - Coordenadoria de Economia e Estatística.</v>
      </c>
    </row>
    <row r="222" spans="15:39" ht="15" customHeight="1" x14ac:dyDescent="0.25">
      <c r="O222" s="18" t="str">
        <f>"2.1.3.2. Exportações de óleo de soja — jan-"&amp;TEXT($B$4,"mmm")&amp;" (em toneladas)"</f>
        <v>2.1.3.2. Exportações de óleo de soja — jan-ago (em toneladas)</v>
      </c>
      <c r="S222" s="20"/>
      <c r="T222" s="20"/>
      <c r="X222" s="182" t="str">
        <f>X188</f>
        <v>Nota: dados disponíveis até agosto/2022.</v>
      </c>
    </row>
    <row r="223" spans="15:39" ht="15" customHeight="1" x14ac:dyDescent="0.25">
      <c r="O223" s="216" t="s">
        <v>13</v>
      </c>
      <c r="P223" s="207">
        <f>$C$11</f>
        <v>44197</v>
      </c>
      <c r="Q223" s="208"/>
      <c r="R223" s="207">
        <f>$D$11</f>
        <v>44562</v>
      </c>
      <c r="S223" s="208"/>
      <c r="T223" s="211" t="s">
        <v>14</v>
      </c>
      <c r="X223" s="183"/>
      <c r="Y223" s="183"/>
      <c r="Z223" s="183"/>
      <c r="AA223" s="183"/>
      <c r="AB223" s="183"/>
      <c r="AC223" s="183"/>
      <c r="AD223" s="183"/>
    </row>
    <row r="224" spans="15:39" ht="15" customHeight="1" x14ac:dyDescent="0.25">
      <c r="O224" s="217"/>
      <c r="P224" s="32" t="s">
        <v>56</v>
      </c>
      <c r="Q224" s="32" t="s">
        <v>19</v>
      </c>
      <c r="R224" s="32" t="s">
        <v>56</v>
      </c>
      <c r="S224" s="32" t="s">
        <v>19</v>
      </c>
      <c r="T224" s="212"/>
    </row>
    <row r="225" spans="13:30" ht="15" customHeight="1" x14ac:dyDescent="0.25">
      <c r="O225" s="20" t="s">
        <v>24</v>
      </c>
      <c r="P225" s="40">
        <v>336656.75900000008</v>
      </c>
      <c r="Q225" s="41">
        <v>0.31932692539724927</v>
      </c>
      <c r="R225" s="40">
        <v>1275278.9819999996</v>
      </c>
      <c r="S225" s="41">
        <v>0.74361463845815257</v>
      </c>
      <c r="T225" s="124">
        <v>2.7880688502677571</v>
      </c>
      <c r="X225" s="17" t="s">
        <v>95</v>
      </c>
      <c r="Y225" s="6"/>
      <c r="Z225" s="6"/>
      <c r="AA225" s="6"/>
      <c r="AB225" s="6"/>
      <c r="AC225" s="6"/>
      <c r="AD225" s="6"/>
    </row>
    <row r="226" spans="13:30" ht="15" customHeight="1" x14ac:dyDescent="0.25">
      <c r="O226" s="20" t="s">
        <v>42</v>
      </c>
      <c r="P226" s="40">
        <v>144703.07099999994</v>
      </c>
      <c r="Q226" s="41">
        <v>0.13725429691423435</v>
      </c>
      <c r="R226" s="40">
        <v>124595.70299999979</v>
      </c>
      <c r="S226" s="41">
        <v>7.2651702056973314E-2</v>
      </c>
      <c r="T226" s="124">
        <v>-0.13895605574259137</v>
      </c>
      <c r="X226" s="6"/>
      <c r="Y226" s="6"/>
      <c r="Z226" s="6"/>
      <c r="AA226" s="6"/>
      <c r="AB226" s="184"/>
      <c r="AC226" s="6"/>
      <c r="AD226" s="6"/>
    </row>
    <row r="227" spans="13:30" ht="15" customHeight="1" x14ac:dyDescent="0.25">
      <c r="O227" s="149" t="s">
        <v>34</v>
      </c>
      <c r="P227" s="40">
        <v>43373.011999999995</v>
      </c>
      <c r="Q227" s="41">
        <v>4.1140331203562717E-2</v>
      </c>
      <c r="R227" s="40">
        <v>100847.9849999999</v>
      </c>
      <c r="S227" s="41">
        <v>5.88044176713391E-2</v>
      </c>
      <c r="T227" s="124">
        <v>1.3251321582185693</v>
      </c>
      <c r="X227" s="21" t="str">
        <f>"Exportações de milho — jan-"&amp;TEXT($B$4,"mmm")&amp;" (em US$ 1.000)"</f>
        <v>Exportações de milho — jan-ago (em US$ 1.000)</v>
      </c>
      <c r="Y227" s="21"/>
      <c r="Z227" s="22"/>
      <c r="AA227" s="22"/>
      <c r="AB227" s="22"/>
      <c r="AC227" s="23"/>
      <c r="AD227" s="24"/>
    </row>
    <row r="228" spans="13:30" ht="15" customHeight="1" x14ac:dyDescent="0.25">
      <c r="O228" s="149" t="s">
        <v>28</v>
      </c>
      <c r="P228" s="40">
        <v>529537.03700000024</v>
      </c>
      <c r="Q228" s="41">
        <v>0.50227844648495379</v>
      </c>
      <c r="R228" s="40">
        <v>214250.26899999994</v>
      </c>
      <c r="S228" s="41">
        <v>0.12492924181353514</v>
      </c>
      <c r="T228" s="124">
        <v>-0.59540078591329981</v>
      </c>
      <c r="X228" s="205" t="s">
        <v>15</v>
      </c>
      <c r="Y228" s="205" t="s">
        <v>16</v>
      </c>
      <c r="Z228" s="207">
        <f>$C$11</f>
        <v>44197</v>
      </c>
      <c r="AA228" s="208"/>
      <c r="AB228" s="209">
        <f>$D$11</f>
        <v>44562</v>
      </c>
      <c r="AC228" s="210"/>
      <c r="AD228" s="211" t="s">
        <v>14</v>
      </c>
    </row>
    <row r="229" spans="13:30" ht="15" customHeight="1" x14ac:dyDescent="0.25">
      <c r="M229" s="69"/>
      <c r="O229" s="69" t="s">
        <v>21</v>
      </c>
      <c r="P229" s="40">
        <v>415100.34100000013</v>
      </c>
      <c r="Q229" s="41">
        <v>0.39373252453511487</v>
      </c>
      <c r="R229" s="40">
        <v>89956.382999999973</v>
      </c>
      <c r="S229" s="41">
        <v>5.245352912242076E-2</v>
      </c>
      <c r="T229" s="124">
        <v>-0.7832900286632144</v>
      </c>
      <c r="X229" s="206"/>
      <c r="Y229" s="206"/>
      <c r="Z229" s="33" t="s">
        <v>56</v>
      </c>
      <c r="AA229" s="33" t="s">
        <v>19</v>
      </c>
      <c r="AB229" s="33" t="s">
        <v>56</v>
      </c>
      <c r="AC229" s="33" t="s">
        <v>19</v>
      </c>
      <c r="AD229" s="212"/>
    </row>
    <row r="230" spans="13:30" ht="15" customHeight="1" x14ac:dyDescent="0.25">
      <c r="M230" s="69"/>
      <c r="O230" s="69" t="s">
        <v>30</v>
      </c>
      <c r="P230" s="40">
        <v>16856.886999999988</v>
      </c>
      <c r="Q230" s="41">
        <v>1.5989157364515755E-2</v>
      </c>
      <c r="R230" s="40">
        <v>255.62400000000014</v>
      </c>
      <c r="S230" s="41">
        <v>1.490542469719986E-4</v>
      </c>
      <c r="T230" s="124">
        <v>-0.98483563424255027</v>
      </c>
      <c r="X230" s="42" t="s">
        <v>22</v>
      </c>
      <c r="Y230" s="43"/>
      <c r="Z230" s="185">
        <v>946744.19099999999</v>
      </c>
      <c r="AA230" s="45">
        <v>0.47422719851010708</v>
      </c>
      <c r="AB230" s="44">
        <v>2141957.2059999998</v>
      </c>
      <c r="AC230" s="45">
        <v>0.42878549721586884</v>
      </c>
      <c r="AD230" s="46">
        <v>1.2624455754384445</v>
      </c>
    </row>
    <row r="231" spans="13:30" ht="15" customHeight="1" x14ac:dyDescent="0.25">
      <c r="M231" s="69"/>
      <c r="O231" s="69" t="s">
        <v>26</v>
      </c>
      <c r="P231" s="40">
        <v>93011.391999999993</v>
      </c>
      <c r="Q231" s="41">
        <v>8.8223512643862578E-2</v>
      </c>
      <c r="R231" s="40">
        <v>124022.19899999999</v>
      </c>
      <c r="S231" s="41">
        <v>7.2317292115592999E-2</v>
      </c>
      <c r="T231" s="124">
        <v>0.33340869686156299</v>
      </c>
      <c r="X231" s="52" t="s">
        <v>108</v>
      </c>
      <c r="Y231" s="53" t="s">
        <v>109</v>
      </c>
      <c r="Z231" s="54">
        <v>383096.73300000001</v>
      </c>
      <c r="AA231" s="55">
        <v>0.19189438094895531</v>
      </c>
      <c r="AB231" s="54">
        <v>935686.74600000004</v>
      </c>
      <c r="AC231" s="55">
        <v>0.18730948755561105</v>
      </c>
      <c r="AD231" s="56">
        <v>1.4424294581494121</v>
      </c>
    </row>
    <row r="232" spans="13:30" ht="15" customHeight="1" x14ac:dyDescent="0.25">
      <c r="M232" s="69"/>
      <c r="O232" s="69" t="s">
        <v>32</v>
      </c>
      <c r="P232" s="40">
        <v>333.29200000000003</v>
      </c>
      <c r="Q232" s="41">
        <v>3.1613537163381291E-4</v>
      </c>
      <c r="R232" s="40">
        <v>13.744000000000003</v>
      </c>
      <c r="S232" s="41">
        <v>8.0141206239756363E-6</v>
      </c>
      <c r="T232" s="124">
        <v>-0.95876288659793807</v>
      </c>
      <c r="X232" s="58" t="s">
        <v>113</v>
      </c>
      <c r="Y232" s="59" t="s">
        <v>114</v>
      </c>
      <c r="Z232" s="60">
        <v>238423.837</v>
      </c>
      <c r="AA232" s="61">
        <v>0.11942726383048957</v>
      </c>
      <c r="AB232" s="60">
        <v>475264.53100000002</v>
      </c>
      <c r="AC232" s="61">
        <v>9.5140340648757926E-2</v>
      </c>
      <c r="AD232" s="62">
        <v>0.99335996341674515</v>
      </c>
    </row>
    <row r="233" spans="13:30" ht="15" customHeight="1" x14ac:dyDescent="0.25">
      <c r="M233" s="69"/>
      <c r="O233" s="69" t="s">
        <v>44</v>
      </c>
      <c r="P233" s="40">
        <v>4001.0990000000006</v>
      </c>
      <c r="Q233" s="41">
        <v>3.7951373549580465E-3</v>
      </c>
      <c r="R233" s="40">
        <v>1.2849999999999999</v>
      </c>
      <c r="S233" s="41">
        <v>7.4928295996861826E-7</v>
      </c>
      <c r="T233" s="124">
        <v>-0.99967883823919379</v>
      </c>
      <c r="X233" s="64" t="s">
        <v>110</v>
      </c>
      <c r="Y233" s="65" t="s">
        <v>111</v>
      </c>
      <c r="Z233" s="66">
        <v>195172.06599999999</v>
      </c>
      <c r="AA233" s="67">
        <v>9.7762313163862566E-2</v>
      </c>
      <c r="AB233" s="66">
        <v>237013.12899999999</v>
      </c>
      <c r="AC233" s="67">
        <v>4.7446229121794074E-2</v>
      </c>
      <c r="AD233" s="68">
        <v>0.21438038679162211</v>
      </c>
    </row>
    <row r="234" spans="13:30" ht="15" customHeight="1" x14ac:dyDescent="0.25">
      <c r="M234" s="69"/>
      <c r="O234" s="69" t="s">
        <v>40</v>
      </c>
      <c r="P234" s="40">
        <v>1E-3</v>
      </c>
      <c r="Q234" s="41">
        <v>9.4852373184418741E-10</v>
      </c>
      <c r="R234" s="40">
        <v>0.54200000000000004</v>
      </c>
      <c r="S234" s="41">
        <v>3.1603997222022658E-7</v>
      </c>
      <c r="T234" s="124">
        <v>541</v>
      </c>
      <c r="X234" s="58" t="s">
        <v>112</v>
      </c>
      <c r="Y234" s="59" t="s">
        <v>109</v>
      </c>
      <c r="Z234" s="60">
        <v>112571.36599999999</v>
      </c>
      <c r="AA234" s="61">
        <v>5.6387357892577677E-2</v>
      </c>
      <c r="AB234" s="60">
        <v>410267.00199999998</v>
      </c>
      <c r="AC234" s="61">
        <v>8.2128877248836066E-2</v>
      </c>
      <c r="AD234" s="62">
        <v>2.6445058506263486</v>
      </c>
    </row>
    <row r="235" spans="13:30" ht="15" customHeight="1" x14ac:dyDescent="0.25">
      <c r="M235" s="69"/>
      <c r="O235" s="69" t="s">
        <v>46</v>
      </c>
      <c r="P235" s="40">
        <v>234.02499999999998</v>
      </c>
      <c r="Q235" s="41">
        <v>2.2197826634483592E-4</v>
      </c>
      <c r="R235" s="40">
        <v>0.45600000000000002</v>
      </c>
      <c r="S235" s="41">
        <v>2.6589340836240462E-7</v>
      </c>
      <c r="T235" s="124">
        <v>-0.99805149022540329</v>
      </c>
      <c r="X235" s="64" t="s">
        <v>130</v>
      </c>
      <c r="Y235" s="65" t="s">
        <v>131</v>
      </c>
      <c r="Z235" s="66">
        <v>0.55200000000000005</v>
      </c>
      <c r="AA235" s="67">
        <v>2.7649856853209796E-7</v>
      </c>
      <c r="AB235" s="66">
        <v>0.154</v>
      </c>
      <c r="AC235" s="67">
        <v>3.0828331390689705E-8</v>
      </c>
      <c r="AD235" s="68">
        <v>-0.72101449275362317</v>
      </c>
    </row>
    <row r="236" spans="13:30" ht="15" customHeight="1" x14ac:dyDescent="0.25">
      <c r="M236" s="69"/>
      <c r="O236" s="69" t="s">
        <v>37</v>
      </c>
      <c r="P236" s="40">
        <v>0</v>
      </c>
      <c r="Q236" s="41">
        <v>0</v>
      </c>
      <c r="R236" s="40">
        <v>3.5999999999999997E-2</v>
      </c>
      <c r="S236" s="41">
        <v>2.0991584870716154E-8</v>
      </c>
      <c r="T236" s="124" t="s">
        <v>107</v>
      </c>
      <c r="X236" s="71" t="s">
        <v>35</v>
      </c>
      <c r="Y236" s="72"/>
      <c r="Z236" s="73">
        <v>17479.636999999871</v>
      </c>
      <c r="AA236" s="74">
        <v>8.7556061756533677E-3</v>
      </c>
      <c r="AB236" s="73">
        <v>83725.643999999855</v>
      </c>
      <c r="AC236" s="74">
        <v>1.6760531812538355E-2</v>
      </c>
      <c r="AD236" s="75">
        <v>3.7898960373147608</v>
      </c>
    </row>
    <row r="237" spans="13:30" ht="15" customHeight="1" x14ac:dyDescent="0.25">
      <c r="O237" s="113" t="s">
        <v>48</v>
      </c>
      <c r="P237" s="86">
        <v>1054269.8790000002</v>
      </c>
      <c r="Q237" s="93">
        <v>1</v>
      </c>
      <c r="R237" s="86">
        <v>1714972.9389999991</v>
      </c>
      <c r="S237" s="93">
        <v>1.0000000000000002</v>
      </c>
      <c r="T237" s="88">
        <v>0.62669253211207299</v>
      </c>
      <c r="X237" s="42" t="s">
        <v>38</v>
      </c>
      <c r="Y237" s="43"/>
      <c r="Z237" s="44">
        <v>1049649.5079999999</v>
      </c>
      <c r="AA237" s="45">
        <v>0.5257728014898928</v>
      </c>
      <c r="AB237" s="44">
        <v>2853447.7689999999</v>
      </c>
      <c r="AC237" s="45">
        <v>0.57121450278413111</v>
      </c>
      <c r="AD237" s="46">
        <v>1.718476736522226</v>
      </c>
    </row>
    <row r="238" spans="13:30" ht="15" customHeight="1" x14ac:dyDescent="0.25">
      <c r="O238" s="84" t="str">
        <f>B25</f>
        <v>Fonte: Ministério da Economia/ComexStat. Elaboração: ABIOVE - Coordenadoria de Economia e Estatística.</v>
      </c>
      <c r="P238" s="6"/>
      <c r="Q238" s="6"/>
      <c r="R238" s="6"/>
      <c r="S238" s="6"/>
      <c r="T238" s="6"/>
      <c r="X238" s="52" t="s">
        <v>92</v>
      </c>
      <c r="Y238" s="53" t="s">
        <v>117</v>
      </c>
      <c r="Z238" s="54">
        <v>699879.58799999999</v>
      </c>
      <c r="AA238" s="55">
        <v>0.35057192794716391</v>
      </c>
      <c r="AB238" s="54">
        <v>1730398.476</v>
      </c>
      <c r="AC238" s="55">
        <v>0.346398036727743</v>
      </c>
      <c r="AD238" s="56">
        <v>1.4724231220185264</v>
      </c>
    </row>
    <row r="239" spans="13:30" ht="15" customHeight="1" x14ac:dyDescent="0.25">
      <c r="O239" s="14"/>
      <c r="P239" s="6"/>
      <c r="Q239" s="6"/>
      <c r="R239" s="6"/>
      <c r="S239" s="6"/>
      <c r="T239" s="6"/>
      <c r="X239" s="58" t="s">
        <v>118</v>
      </c>
      <c r="Y239" s="59" t="s">
        <v>119</v>
      </c>
      <c r="Z239" s="60">
        <v>146917.625</v>
      </c>
      <c r="AA239" s="61">
        <v>7.3591509066368771E-2</v>
      </c>
      <c r="AB239" s="60">
        <v>776097.95</v>
      </c>
      <c r="AC239" s="61">
        <v>0.15536236879373327</v>
      </c>
      <c r="AD239" s="62">
        <v>4.2825380889461009</v>
      </c>
    </row>
    <row r="240" spans="13:30" ht="15" customHeight="1" x14ac:dyDescent="0.25">
      <c r="O240" s="19" t="s">
        <v>96</v>
      </c>
      <c r="P240" s="20"/>
      <c r="Q240" s="20"/>
      <c r="R240" s="20"/>
      <c r="S240" s="20"/>
      <c r="T240" s="20"/>
      <c r="X240" s="64" t="s">
        <v>97</v>
      </c>
      <c r="Y240" s="65" t="s">
        <v>120</v>
      </c>
      <c r="Z240" s="66">
        <v>54352.491999999998</v>
      </c>
      <c r="AA240" s="67">
        <v>2.7225337380710694E-2</v>
      </c>
      <c r="AB240" s="66">
        <v>110663.986</v>
      </c>
      <c r="AC240" s="67">
        <v>2.2153156061186011E-2</v>
      </c>
      <c r="AD240" s="68">
        <v>1.036042542446812</v>
      </c>
    </row>
    <row r="241" spans="13:36" ht="15" customHeight="1" x14ac:dyDescent="0.25">
      <c r="O241" s="105" t="s">
        <v>13</v>
      </c>
      <c r="P241" s="106">
        <f>P$47</f>
        <v>2018</v>
      </c>
      <c r="Q241" s="106">
        <f>Q$47</f>
        <v>2019</v>
      </c>
      <c r="R241" s="106">
        <f>R$47</f>
        <v>2020</v>
      </c>
      <c r="S241" s="106">
        <f>S$47</f>
        <v>2021</v>
      </c>
      <c r="T241" s="107">
        <f>T$47</f>
        <v>2022</v>
      </c>
      <c r="X241" s="58" t="s">
        <v>121</v>
      </c>
      <c r="Y241" s="59" t="s">
        <v>122</v>
      </c>
      <c r="Z241" s="60">
        <v>62350.904999999999</v>
      </c>
      <c r="AA241" s="61">
        <v>3.1231768078226137E-2</v>
      </c>
      <c r="AB241" s="60">
        <v>113574.376</v>
      </c>
      <c r="AC241" s="61">
        <v>2.2735769485836332E-2</v>
      </c>
      <c r="AD241" s="62">
        <v>0.82153532494837089</v>
      </c>
    </row>
    <row r="242" spans="13:36" ht="15" customHeight="1" x14ac:dyDescent="0.25">
      <c r="O242" s="20" t="s">
        <v>24</v>
      </c>
      <c r="P242" s="40">
        <v>707526.48300000001</v>
      </c>
      <c r="Q242" s="40">
        <v>349045.603</v>
      </c>
      <c r="R242" s="40">
        <v>388710.337</v>
      </c>
      <c r="S242" s="40">
        <v>995403.97400000005</v>
      </c>
      <c r="T242" s="40">
        <v>1966920.338</v>
      </c>
      <c r="X242" s="64" t="s">
        <v>93</v>
      </c>
      <c r="Y242" s="65" t="s">
        <v>122</v>
      </c>
      <c r="Z242" s="66">
        <v>153.16900000000001</v>
      </c>
      <c r="AA242" s="67">
        <v>7.6722842832414688E-5</v>
      </c>
      <c r="AB242" s="66">
        <v>283.303</v>
      </c>
      <c r="AC242" s="67">
        <v>5.6712719272575096E-5</v>
      </c>
      <c r="AD242" s="68">
        <v>0.84961056088372955</v>
      </c>
      <c r="AG242" s="22"/>
      <c r="AH242" s="22"/>
      <c r="AI242" s="22"/>
      <c r="AJ242" s="22"/>
    </row>
    <row r="243" spans="13:36" ht="15" customHeight="1" x14ac:dyDescent="0.25">
      <c r="M243" s="20"/>
      <c r="O243" s="20" t="s">
        <v>42</v>
      </c>
      <c r="P243" s="40">
        <v>63810.879000000001</v>
      </c>
      <c r="Q243" s="40">
        <v>86861.790999999997</v>
      </c>
      <c r="R243" s="40">
        <v>171734.37400000001</v>
      </c>
      <c r="S243" s="40">
        <v>294192.16899999999</v>
      </c>
      <c r="T243" s="40">
        <v>242573.617</v>
      </c>
      <c r="X243" s="71" t="s">
        <v>49</v>
      </c>
      <c r="Y243" s="72"/>
      <c r="Z243" s="73">
        <v>85995.728999999934</v>
      </c>
      <c r="AA243" s="74">
        <v>4.307553617459095E-2</v>
      </c>
      <c r="AB243" s="73">
        <v>122429.67799999984</v>
      </c>
      <c r="AC243" s="74">
        <v>2.4508458996359919E-2</v>
      </c>
      <c r="AD243" s="75">
        <v>0.42367161048195701</v>
      </c>
    </row>
    <row r="244" spans="13:36" ht="15" customHeight="1" x14ac:dyDescent="0.25">
      <c r="M244" s="20"/>
      <c r="O244" s="20" t="s">
        <v>34</v>
      </c>
      <c r="P244" s="40">
        <v>53221.857000000004</v>
      </c>
      <c r="Q244" s="40">
        <v>108671.738</v>
      </c>
      <c r="R244" s="40">
        <v>46714.245999999999</v>
      </c>
      <c r="S244" s="40">
        <v>113890.827</v>
      </c>
      <c r="T244" s="40">
        <v>162987.68100000001</v>
      </c>
      <c r="X244" s="90" t="s">
        <v>45</v>
      </c>
      <c r="Y244" s="91"/>
      <c r="Z244" s="92">
        <v>1996393.699</v>
      </c>
      <c r="AA244" s="93">
        <v>0.99999999999999989</v>
      </c>
      <c r="AB244" s="92">
        <v>4995404.9749999996</v>
      </c>
      <c r="AC244" s="93">
        <v>0.99999999999999989</v>
      </c>
      <c r="AD244" s="94">
        <v>1.5022143565681527</v>
      </c>
    </row>
    <row r="245" spans="13:36" ht="15" customHeight="1" x14ac:dyDescent="0.25">
      <c r="O245" s="20" t="s">
        <v>28</v>
      </c>
      <c r="P245" s="40">
        <v>200811.68800000002</v>
      </c>
      <c r="Q245" s="40">
        <v>150093.87899999996</v>
      </c>
      <c r="R245" s="40">
        <v>154259.54900000003</v>
      </c>
      <c r="S245" s="40">
        <v>613204.92200000002</v>
      </c>
      <c r="T245" s="40">
        <v>359997.11300000001</v>
      </c>
      <c r="X245" s="84" t="str">
        <f>B25</f>
        <v>Fonte: Ministério da Economia/ComexStat. Elaboração: ABIOVE - Coordenadoria de Economia e Estatística.</v>
      </c>
      <c r="Y245" s="97"/>
      <c r="Z245" s="98"/>
      <c r="AA245" s="22"/>
      <c r="AB245" s="22"/>
      <c r="AC245" s="22"/>
      <c r="AD245" s="22"/>
    </row>
    <row r="246" spans="13:36" ht="15" customHeight="1" x14ac:dyDescent="0.25">
      <c r="M246" s="69"/>
      <c r="O246" s="69" t="s">
        <v>21</v>
      </c>
      <c r="P246" s="40">
        <v>164859.424</v>
      </c>
      <c r="Q246" s="40">
        <v>144873.00399999999</v>
      </c>
      <c r="R246" s="40">
        <v>132904.21</v>
      </c>
      <c r="S246" s="40">
        <v>473843.99400000001</v>
      </c>
      <c r="T246" s="40">
        <v>151330.07699999999</v>
      </c>
      <c r="U246" s="69"/>
      <c r="X246" s="6"/>
      <c r="Y246" s="6"/>
      <c r="Z246" s="6"/>
      <c r="AA246" s="6"/>
      <c r="AB246" s="6"/>
      <c r="AC246" s="6"/>
      <c r="AD246" s="6"/>
    </row>
    <row r="247" spans="13:36" ht="15" customHeight="1" x14ac:dyDescent="0.25">
      <c r="M247" s="69"/>
      <c r="O247" s="69" t="s">
        <v>26</v>
      </c>
      <c r="P247" s="40">
        <v>1139.5730000000001</v>
      </c>
      <c r="Q247" s="40">
        <v>1295.0609999999999</v>
      </c>
      <c r="R247" s="40">
        <v>1062.546</v>
      </c>
      <c r="S247" s="40">
        <v>23690.383999999998</v>
      </c>
      <c r="T247" s="40">
        <v>516.279</v>
      </c>
      <c r="U247" s="69"/>
      <c r="X247" s="6"/>
      <c r="Y247" s="6"/>
      <c r="Z247" s="6"/>
      <c r="AA247" s="6"/>
      <c r="AB247" s="6"/>
      <c r="AC247" s="6"/>
      <c r="AD247" s="6"/>
    </row>
    <row r="248" spans="13:36" ht="15" customHeight="1" x14ac:dyDescent="0.25">
      <c r="M248" s="69"/>
      <c r="O248" s="69" t="s">
        <v>44</v>
      </c>
      <c r="P248" s="40">
        <v>29153.921999999999</v>
      </c>
      <c r="Q248" s="40">
        <v>19.344000000000001</v>
      </c>
      <c r="R248" s="40">
        <v>19733.38</v>
      </c>
      <c r="S248" s="40">
        <v>109419.071</v>
      </c>
      <c r="T248" s="40">
        <v>208079.04500000001</v>
      </c>
      <c r="X248" s="6"/>
      <c r="Y248" s="6"/>
      <c r="Z248" s="6"/>
      <c r="AA248" s="6"/>
      <c r="AB248" s="6"/>
      <c r="AC248" s="6"/>
      <c r="AD248" s="6"/>
    </row>
    <row r="249" spans="13:36" ht="15" customHeight="1" x14ac:dyDescent="0.25">
      <c r="M249" s="69"/>
      <c r="O249" s="69" t="s">
        <v>30</v>
      </c>
      <c r="P249" s="40">
        <v>5438.098</v>
      </c>
      <c r="Q249" s="40">
        <v>3897.0430000000001</v>
      </c>
      <c r="R249" s="40">
        <v>74.45</v>
      </c>
      <c r="S249" s="40">
        <v>427.61200000000002</v>
      </c>
      <c r="T249" s="40">
        <v>56.039000000000001</v>
      </c>
      <c r="U249" s="69"/>
      <c r="X249" s="6"/>
      <c r="Y249" s="6"/>
      <c r="Z249" s="6"/>
      <c r="AA249" s="6"/>
      <c r="AB249" s="6"/>
      <c r="AC249" s="6"/>
      <c r="AD249" s="6"/>
    </row>
    <row r="250" spans="13:36" ht="15" customHeight="1" x14ac:dyDescent="0.25">
      <c r="M250" s="69"/>
      <c r="O250" s="69" t="s">
        <v>32</v>
      </c>
      <c r="P250" s="40">
        <v>218.102</v>
      </c>
      <c r="Q250" s="40">
        <v>4.4409999999999998</v>
      </c>
      <c r="R250" s="40">
        <v>6.1870000000000003</v>
      </c>
      <c r="S250" s="40">
        <v>5534.4380000000001</v>
      </c>
      <c r="T250" s="40">
        <v>9.1059999999999999</v>
      </c>
      <c r="U250" s="69"/>
      <c r="X250" s="6"/>
      <c r="Y250" s="6"/>
      <c r="Z250" s="6"/>
      <c r="AA250" s="6"/>
      <c r="AB250" s="6"/>
      <c r="AC250" s="6"/>
      <c r="AD250" s="6"/>
    </row>
    <row r="251" spans="13:36" ht="15" customHeight="1" x14ac:dyDescent="0.25">
      <c r="M251" s="69"/>
      <c r="O251" s="69" t="s">
        <v>46</v>
      </c>
      <c r="P251" s="40">
        <v>9.2999999999999999E-2</v>
      </c>
      <c r="Q251" s="40">
        <v>1.2E-2</v>
      </c>
      <c r="R251" s="40">
        <v>0</v>
      </c>
      <c r="S251" s="40">
        <v>0.79700000000000004</v>
      </c>
      <c r="T251" s="40">
        <v>2.504</v>
      </c>
      <c r="U251" s="69"/>
      <c r="X251" s="6"/>
      <c r="Y251" s="6"/>
      <c r="Z251" s="6"/>
      <c r="AA251" s="6"/>
      <c r="AB251" s="6"/>
      <c r="AC251" s="6"/>
      <c r="AD251" s="6"/>
    </row>
    <row r="252" spans="13:36" ht="15" customHeight="1" x14ac:dyDescent="0.25">
      <c r="M252" s="69"/>
      <c r="O252" s="69" t="s">
        <v>37</v>
      </c>
      <c r="P252" s="40">
        <v>2.3740000000000001</v>
      </c>
      <c r="Q252" s="40">
        <v>4.9729999999999999</v>
      </c>
      <c r="R252" s="40">
        <v>478.77600000000001</v>
      </c>
      <c r="S252" s="40">
        <v>288.62599999999998</v>
      </c>
      <c r="T252" s="40">
        <v>3.9529999999999998</v>
      </c>
      <c r="U252" s="69"/>
      <c r="X252" s="6"/>
      <c r="Y252" s="6"/>
      <c r="Z252" s="6"/>
      <c r="AA252" s="6"/>
      <c r="AB252" s="6"/>
      <c r="AC252" s="6"/>
      <c r="AD252" s="6"/>
    </row>
    <row r="253" spans="13:36" ht="15" customHeight="1" x14ac:dyDescent="0.25">
      <c r="M253" s="69"/>
      <c r="O253" s="69" t="s">
        <v>40</v>
      </c>
      <c r="P253" s="40">
        <v>0.10199999999999999</v>
      </c>
      <c r="Q253" s="40">
        <v>1E-3</v>
      </c>
      <c r="R253" s="40">
        <v>0</v>
      </c>
      <c r="S253" s="40">
        <v>0</v>
      </c>
      <c r="T253" s="40">
        <v>0.11</v>
      </c>
      <c r="U253" s="69"/>
      <c r="X253" s="6"/>
      <c r="Y253" s="6"/>
      <c r="Z253" s="6"/>
      <c r="AA253" s="6"/>
      <c r="AB253" s="6"/>
      <c r="AC253" s="6"/>
      <c r="AD253" s="6"/>
    </row>
    <row r="254" spans="13:36" ht="15" customHeight="1" x14ac:dyDescent="0.25">
      <c r="O254" s="113" t="s">
        <v>48</v>
      </c>
      <c r="P254" s="86">
        <v>1025370.9069999999</v>
      </c>
      <c r="Q254" s="86">
        <v>694673.01099999994</v>
      </c>
      <c r="R254" s="86">
        <v>761418.50600000005</v>
      </c>
      <c r="S254" s="86">
        <v>2016691.8920000002</v>
      </c>
      <c r="T254" s="86">
        <v>2410618.6030000001</v>
      </c>
      <c r="X254" s="6"/>
      <c r="Y254" s="6"/>
      <c r="Z254" s="6"/>
      <c r="AA254" s="6"/>
      <c r="AB254" s="6"/>
      <c r="AC254" s="6"/>
      <c r="AD254" s="6"/>
    </row>
    <row r="255" spans="13:36" ht="15" customHeight="1" x14ac:dyDescent="0.25">
      <c r="O255" s="133" t="str">
        <f>B25</f>
        <v>Fonte: Ministério da Economia/ComexStat. Elaboração: ABIOVE - Coordenadoria de Economia e Estatística.</v>
      </c>
      <c r="P255" s="6"/>
      <c r="Q255" s="6"/>
      <c r="R255" s="134"/>
      <c r="S255" s="134"/>
      <c r="T255" s="6"/>
      <c r="X255" s="6"/>
      <c r="Y255" s="6"/>
      <c r="Z255" s="6"/>
      <c r="AA255" s="6"/>
      <c r="AB255" s="6"/>
      <c r="AC255" s="6"/>
      <c r="AD255" s="6"/>
    </row>
    <row r="256" spans="13:36" ht="15" customHeight="1" x14ac:dyDescent="0.25">
      <c r="O256" s="135" t="str">
        <f>O62</f>
        <v>Nota: dados disponíveis até agosto/2022.</v>
      </c>
      <c r="P256" s="6"/>
      <c r="Q256" s="6"/>
      <c r="R256" s="6"/>
      <c r="S256" s="6"/>
      <c r="T256" s="6"/>
      <c r="X256" s="6"/>
      <c r="Y256" s="6"/>
      <c r="Z256" s="6"/>
      <c r="AA256" s="6"/>
      <c r="AB256" s="6"/>
      <c r="AC256" s="6"/>
      <c r="AD256" s="6"/>
    </row>
    <row r="257" spans="10:30" ht="15" customHeight="1" x14ac:dyDescent="0.25">
      <c r="O257" s="69"/>
      <c r="P257" s="40"/>
      <c r="Q257" s="40"/>
      <c r="R257" s="40"/>
      <c r="S257" s="40"/>
      <c r="T257" s="40"/>
      <c r="X257" s="6"/>
      <c r="Y257" s="6"/>
      <c r="Z257" s="6"/>
      <c r="AA257" s="6"/>
      <c r="AB257" s="6"/>
      <c r="AC257" s="6"/>
      <c r="AD257" s="6"/>
    </row>
    <row r="258" spans="10:30" ht="15" customHeight="1" x14ac:dyDescent="0.25">
      <c r="O258" s="100"/>
      <c r="P258" s="100"/>
      <c r="Q258" s="100"/>
      <c r="R258" s="100"/>
      <c r="S258" s="100"/>
      <c r="T258" s="100"/>
      <c r="X258" s="6"/>
      <c r="Y258" s="6"/>
      <c r="Z258" s="6"/>
      <c r="AA258" s="6"/>
      <c r="AB258" s="6"/>
      <c r="AC258" s="6"/>
      <c r="AD258" s="6"/>
    </row>
    <row r="259" spans="10:30" ht="15" customHeight="1" x14ac:dyDescent="0.25">
      <c r="O259" s="21" t="s">
        <v>98</v>
      </c>
      <c r="P259" s="6"/>
      <c r="Q259" s="6"/>
      <c r="R259" s="6"/>
      <c r="S259" s="6"/>
      <c r="T259" s="6"/>
      <c r="X259" s="6"/>
      <c r="Y259" s="6"/>
      <c r="Z259" s="6"/>
      <c r="AA259" s="6"/>
      <c r="AB259" s="6"/>
      <c r="AC259" s="6"/>
      <c r="AD259" s="6"/>
    </row>
    <row r="260" spans="10:30" ht="15" customHeight="1" x14ac:dyDescent="0.25">
      <c r="O260" s="14"/>
      <c r="P260" s="6"/>
      <c r="Q260" s="6"/>
      <c r="R260" s="6"/>
      <c r="S260" s="6"/>
      <c r="T260" s="6"/>
      <c r="X260" s="100"/>
      <c r="Y260" s="100"/>
      <c r="Z260" s="100"/>
      <c r="AA260" s="100"/>
      <c r="AB260" s="100"/>
      <c r="AC260" s="100"/>
      <c r="AD260" s="100"/>
    </row>
    <row r="261" spans="10:30" ht="15" customHeight="1" x14ac:dyDescent="0.25">
      <c r="O261" s="19" t="str">
        <f>"Exportações de milho — jan-"&amp;TEXT($B$4,"mmm")&amp;" (em US$ 1.000)"</f>
        <v>Exportações de milho — jan-ago (em US$ 1.000)</v>
      </c>
      <c r="P261" s="20"/>
      <c r="Q261" s="20"/>
      <c r="R261" s="20"/>
      <c r="S261" s="20"/>
      <c r="T261" s="20"/>
      <c r="X261" s="100"/>
      <c r="Y261" s="100"/>
      <c r="Z261" s="100"/>
      <c r="AA261" s="100"/>
      <c r="AB261" s="100"/>
      <c r="AC261" s="100"/>
      <c r="AD261" s="100"/>
    </row>
    <row r="262" spans="10:30" ht="15" customHeight="1" x14ac:dyDescent="0.25">
      <c r="O262" s="216" t="s">
        <v>13</v>
      </c>
      <c r="P262" s="207">
        <f>$C$11</f>
        <v>44197</v>
      </c>
      <c r="Q262" s="208"/>
      <c r="R262" s="207">
        <f>$D$11</f>
        <v>44562</v>
      </c>
      <c r="S262" s="208"/>
      <c r="T262" s="211" t="s">
        <v>14</v>
      </c>
      <c r="X262" s="21" t="s">
        <v>99</v>
      </c>
    </row>
    <row r="263" spans="10:30" ht="15" customHeight="1" x14ac:dyDescent="0.25">
      <c r="O263" s="217"/>
      <c r="P263" s="32" t="s">
        <v>18</v>
      </c>
      <c r="Q263" s="32" t="s">
        <v>19</v>
      </c>
      <c r="R263" s="32" t="s">
        <v>18</v>
      </c>
      <c r="S263" s="32" t="s">
        <v>19</v>
      </c>
      <c r="T263" s="212"/>
      <c r="X263" s="14"/>
    </row>
    <row r="264" spans="10:30" ht="15" customHeight="1" x14ac:dyDescent="0.25">
      <c r="K264" s="186"/>
      <c r="O264" s="1" t="s">
        <v>24</v>
      </c>
      <c r="P264" s="186">
        <v>550443.22900000005</v>
      </c>
      <c r="Q264" s="70">
        <v>0.27571877695051772</v>
      </c>
      <c r="R264" s="186">
        <v>917124.41</v>
      </c>
      <c r="S264" s="70">
        <v>0.18359360544136866</v>
      </c>
      <c r="T264" s="70">
        <v>0.66615622044466993</v>
      </c>
      <c r="X264" s="21" t="s">
        <v>100</v>
      </c>
    </row>
    <row r="265" spans="10:30" ht="15" customHeight="1" x14ac:dyDescent="0.25">
      <c r="J265" s="20"/>
      <c r="K265" s="186"/>
      <c r="O265" s="20" t="s">
        <v>34</v>
      </c>
      <c r="P265" s="186">
        <v>435086</v>
      </c>
      <c r="Q265" s="70">
        <v>0.21793597135571804</v>
      </c>
      <c r="R265" s="186">
        <v>1534732.737</v>
      </c>
      <c r="S265" s="70">
        <v>0.30722889228815731</v>
      </c>
      <c r="T265" s="70">
        <v>2.5274238587313773</v>
      </c>
      <c r="X265" s="33" t="s">
        <v>15</v>
      </c>
      <c r="Y265" s="33" t="s">
        <v>16</v>
      </c>
      <c r="Z265" s="106">
        <f>Z$49</f>
        <v>2018</v>
      </c>
      <c r="AA265" s="106">
        <f>AA$49</f>
        <v>2019</v>
      </c>
      <c r="AB265" s="106">
        <f>AB$49</f>
        <v>2020</v>
      </c>
      <c r="AC265" s="106">
        <f>AC$49</f>
        <v>2021</v>
      </c>
      <c r="AD265" s="107">
        <f>AD$49</f>
        <v>2022</v>
      </c>
    </row>
    <row r="266" spans="10:30" ht="15" customHeight="1" x14ac:dyDescent="0.25">
      <c r="O266" s="1" t="s">
        <v>30</v>
      </c>
      <c r="P266" s="186">
        <v>299190.15100000001</v>
      </c>
      <c r="Q266" s="70">
        <v>0.14986530520000405</v>
      </c>
      <c r="R266" s="186">
        <v>753435.95299999998</v>
      </c>
      <c r="S266" s="70">
        <v>0.15082580026457215</v>
      </c>
      <c r="T266" s="70">
        <v>1.5182511873527547</v>
      </c>
      <c r="X266" s="42" t="s">
        <v>22</v>
      </c>
      <c r="Y266" s="43"/>
      <c r="Z266" s="44">
        <v>7032458.253999996</v>
      </c>
      <c r="AA266" s="44">
        <v>14285376.647000005</v>
      </c>
      <c r="AB266" s="44">
        <v>14117894.809999999</v>
      </c>
      <c r="AC266" s="44">
        <v>9723375.2329999972</v>
      </c>
      <c r="AD266" s="108">
        <v>7964927.7479999959</v>
      </c>
    </row>
    <row r="267" spans="10:30" ht="15" customHeight="1" x14ac:dyDescent="0.25">
      <c r="O267" s="20" t="s">
        <v>26</v>
      </c>
      <c r="P267" s="186">
        <v>371175.71100000001</v>
      </c>
      <c r="Q267" s="70">
        <v>0.18592310283583999</v>
      </c>
      <c r="R267" s="186">
        <v>1000651.824</v>
      </c>
      <c r="S267" s="70">
        <v>0.20031445478552018</v>
      </c>
      <c r="T267" s="70">
        <v>1.6958979112725401</v>
      </c>
      <c r="X267" s="52" t="s">
        <v>108</v>
      </c>
      <c r="Y267" s="53" t="s">
        <v>109</v>
      </c>
      <c r="Z267" s="54">
        <v>2866382.2340000006</v>
      </c>
      <c r="AA267" s="54">
        <v>5789704.2889999989</v>
      </c>
      <c r="AB267" s="54">
        <v>5943276.9169999994</v>
      </c>
      <c r="AC267" s="54">
        <v>4013765.9540000004</v>
      </c>
      <c r="AD267" s="109">
        <v>3618611.0640000007</v>
      </c>
    </row>
    <row r="268" spans="10:30" ht="15" customHeight="1" x14ac:dyDescent="0.25">
      <c r="O268" s="149" t="s">
        <v>42</v>
      </c>
      <c r="P268" s="186">
        <v>221089.48800000001</v>
      </c>
      <c r="Q268" s="70">
        <v>0.11074443287951892</v>
      </c>
      <c r="R268" s="186">
        <v>655713.23499999999</v>
      </c>
      <c r="S268" s="70">
        <v>0.13126327860935841</v>
      </c>
      <c r="T268" s="70">
        <v>1.9658272807615347</v>
      </c>
      <c r="X268" s="58" t="s">
        <v>112</v>
      </c>
      <c r="Y268" s="59" t="s">
        <v>109</v>
      </c>
      <c r="Z268" s="60">
        <v>774938.32699999993</v>
      </c>
      <c r="AA268" s="60">
        <v>3086698.784</v>
      </c>
      <c r="AB268" s="60">
        <v>3726559.9039999996</v>
      </c>
      <c r="AC268" s="60">
        <v>2910657.3249999997</v>
      </c>
      <c r="AD268" s="110">
        <v>1803161.7230000002</v>
      </c>
    </row>
    <row r="269" spans="10:30" ht="15" customHeight="1" x14ac:dyDescent="0.25">
      <c r="O269" s="187" t="s">
        <v>28</v>
      </c>
      <c r="P269" s="186">
        <v>119409.12</v>
      </c>
      <c r="Q269" s="70">
        <v>5.9812410778401277E-2</v>
      </c>
      <c r="R269" s="186">
        <v>133746.81599999999</v>
      </c>
      <c r="S269" s="70">
        <v>2.6773968611023373E-2</v>
      </c>
      <c r="T269" s="70">
        <v>0.12007203469885715</v>
      </c>
      <c r="X269" s="64" t="s">
        <v>113</v>
      </c>
      <c r="Y269" s="65" t="s">
        <v>114</v>
      </c>
      <c r="Z269" s="66">
        <v>1195360.9799999997</v>
      </c>
      <c r="AA269" s="66">
        <v>2048086.6030000001</v>
      </c>
      <c r="AB269" s="66">
        <v>1025591.0950000002</v>
      </c>
      <c r="AC269" s="66">
        <v>1287471.966</v>
      </c>
      <c r="AD269" s="111">
        <v>833052.94300000009</v>
      </c>
    </row>
    <row r="270" spans="10:30" ht="15" customHeight="1" x14ac:dyDescent="0.25">
      <c r="M270" s="188"/>
      <c r="O270" s="188" t="s">
        <v>40</v>
      </c>
      <c r="P270" s="186">
        <v>1.206</v>
      </c>
      <c r="Q270" s="70">
        <v>6.0408926385817046E-7</v>
      </c>
      <c r="R270" s="186">
        <v>9825.0159999999996</v>
      </c>
      <c r="S270" s="70">
        <v>1.9668107088755102E-3</v>
      </c>
      <c r="T270" s="70">
        <v>8145.7794361525703</v>
      </c>
      <c r="X270" s="58" t="s">
        <v>110</v>
      </c>
      <c r="Y270" s="59" t="s">
        <v>111</v>
      </c>
      <c r="Z270" s="60">
        <v>2186124.7069999999</v>
      </c>
      <c r="AA270" s="60">
        <v>3316961.9190000007</v>
      </c>
      <c r="AB270" s="60">
        <v>3321968.3470000001</v>
      </c>
      <c r="AC270" s="60">
        <v>1440705.5740000003</v>
      </c>
      <c r="AD270" s="110">
        <v>1472957.2590000001</v>
      </c>
    </row>
    <row r="271" spans="10:30" ht="15" customHeight="1" x14ac:dyDescent="0.25">
      <c r="M271" s="69"/>
      <c r="O271" s="69" t="s">
        <v>32</v>
      </c>
      <c r="P271" s="186">
        <v>76036.767999999996</v>
      </c>
      <c r="Q271" s="70">
        <v>3.808706070254933E-2</v>
      </c>
      <c r="R271" s="186">
        <v>119309.942</v>
      </c>
      <c r="S271" s="70">
        <v>2.3883937858311478E-2</v>
      </c>
      <c r="T271" s="70">
        <v>0.56910853970016195</v>
      </c>
      <c r="X271" s="64" t="s">
        <v>130</v>
      </c>
      <c r="Y271" s="65" t="s">
        <v>131</v>
      </c>
      <c r="Z271" s="66">
        <v>5.5000000000000007E-2</v>
      </c>
      <c r="AA271" s="66">
        <v>0.26900000000000007</v>
      </c>
      <c r="AB271" s="66">
        <v>0.43700000000000017</v>
      </c>
      <c r="AC271" s="66">
        <v>0.31800000000000017</v>
      </c>
      <c r="AD271" s="111">
        <v>0.11900000000000001</v>
      </c>
    </row>
    <row r="272" spans="10:30" ht="15" customHeight="1" x14ac:dyDescent="0.25">
      <c r="M272" s="188"/>
      <c r="O272" s="188" t="s">
        <v>44</v>
      </c>
      <c r="P272" s="186">
        <v>47.212000000000003</v>
      </c>
      <c r="Q272" s="70">
        <v>2.3648642060756177E-5</v>
      </c>
      <c r="R272" s="186">
        <v>1.464</v>
      </c>
      <c r="S272" s="70">
        <v>2.9306933218162157E-7</v>
      </c>
      <c r="T272" s="70">
        <v>-0.96899093450817597</v>
      </c>
      <c r="X272" s="71" t="s">
        <v>35</v>
      </c>
      <c r="Y272" s="72"/>
      <c r="Z272" s="73">
        <v>9651.9509999966249</v>
      </c>
      <c r="AA272" s="73">
        <v>43924.783000007272</v>
      </c>
      <c r="AB272" s="73">
        <v>100498.10999999754</v>
      </c>
      <c r="AC272" s="73">
        <v>70774.095999997109</v>
      </c>
      <c r="AD272" s="112">
        <v>237144.63999999594</v>
      </c>
    </row>
    <row r="273" spans="2:37" ht="15" customHeight="1" x14ac:dyDescent="0.25">
      <c r="M273" s="188"/>
      <c r="O273" s="188" t="s">
        <v>21</v>
      </c>
      <c r="P273" s="186">
        <v>43323.934000000001</v>
      </c>
      <c r="Q273" s="70">
        <v>2.1701097344527333E-2</v>
      </c>
      <c r="R273" s="186">
        <v>4610.3940000000002</v>
      </c>
      <c r="S273" s="70">
        <v>9.2292697450420435E-4</v>
      </c>
      <c r="T273" s="70">
        <v>-0.89358320968728278</v>
      </c>
      <c r="X273" s="42" t="s">
        <v>38</v>
      </c>
      <c r="Y273" s="43"/>
      <c r="Z273" s="44">
        <v>15931980.632999992</v>
      </c>
      <c r="AA273" s="44">
        <v>28466726.102999933</v>
      </c>
      <c r="AB273" s="44">
        <v>20314042.331999991</v>
      </c>
      <c r="AC273" s="44">
        <v>10705083.332999995</v>
      </c>
      <c r="AD273" s="108">
        <v>9941536.9619999863</v>
      </c>
    </row>
    <row r="274" spans="2:37" ht="15" customHeight="1" x14ac:dyDescent="0.25">
      <c r="M274" s="188"/>
      <c r="O274" s="188" t="s">
        <v>37</v>
      </c>
      <c r="P274" s="186">
        <v>0</v>
      </c>
      <c r="Q274" s="70">
        <v>0</v>
      </c>
      <c r="R274" s="186">
        <v>0</v>
      </c>
      <c r="S274" s="70">
        <v>0</v>
      </c>
      <c r="T274" s="70" t="s">
        <v>107</v>
      </c>
      <c r="X274" s="52" t="s">
        <v>92</v>
      </c>
      <c r="Y274" s="53" t="s">
        <v>117</v>
      </c>
      <c r="Z274" s="54">
        <v>13245273.215999998</v>
      </c>
      <c r="AA274" s="54">
        <v>18489107.251999993</v>
      </c>
      <c r="AB274" s="54">
        <v>14600339.65000001</v>
      </c>
      <c r="AC274" s="54">
        <v>8700172.8620000035</v>
      </c>
      <c r="AD274" s="109">
        <v>6461260.4729999984</v>
      </c>
    </row>
    <row r="275" spans="2:37" ht="15" customHeight="1" x14ac:dyDescent="0.25">
      <c r="M275" s="188"/>
      <c r="O275" s="188" t="s">
        <v>46</v>
      </c>
      <c r="P275" s="186">
        <v>0</v>
      </c>
      <c r="Q275" s="70">
        <v>0</v>
      </c>
      <c r="R275" s="186">
        <v>0</v>
      </c>
      <c r="S275" s="70">
        <v>0</v>
      </c>
      <c r="T275" s="70" t="s">
        <v>107</v>
      </c>
      <c r="X275" s="58" t="s">
        <v>118</v>
      </c>
      <c r="Y275" s="59" t="s">
        <v>119</v>
      </c>
      <c r="Z275" s="60">
        <v>1090461.754</v>
      </c>
      <c r="AA275" s="60">
        <v>5892881.0869999984</v>
      </c>
      <c r="AB275" s="60">
        <v>2549488.1160000004</v>
      </c>
      <c r="AC275" s="60">
        <v>941437.56800000079</v>
      </c>
      <c r="AD275" s="110">
        <v>2496189.8939999999</v>
      </c>
      <c r="AE275" s="64"/>
      <c r="AF275" s="65"/>
      <c r="AG275" s="66"/>
      <c r="AH275" s="66"/>
      <c r="AI275" s="66"/>
      <c r="AJ275" s="66"/>
      <c r="AK275" s="111"/>
    </row>
    <row r="276" spans="2:37" ht="15" customHeight="1" x14ac:dyDescent="0.25">
      <c r="M276" s="69"/>
      <c r="O276" s="85" t="s">
        <v>48</v>
      </c>
      <c r="P276" s="86">
        <v>1996393.699</v>
      </c>
      <c r="Q276" s="87">
        <v>1.0000000000000002</v>
      </c>
      <c r="R276" s="86">
        <v>4995404.9749999996</v>
      </c>
      <c r="S276" s="87">
        <v>1</v>
      </c>
      <c r="T276" s="88">
        <v>1.5022143565681527</v>
      </c>
      <c r="X276" s="64" t="s">
        <v>97</v>
      </c>
      <c r="Y276" s="65" t="s">
        <v>120</v>
      </c>
      <c r="Z276" s="66">
        <v>489244.82400000002</v>
      </c>
      <c r="AA276" s="66">
        <v>1332324.1070000001</v>
      </c>
      <c r="AB276" s="66">
        <v>935707.17099999986</v>
      </c>
      <c r="AC276" s="66">
        <v>350934.80800000002</v>
      </c>
      <c r="AD276" s="111">
        <v>386282.81599999999</v>
      </c>
    </row>
    <row r="277" spans="2:37" ht="15" customHeight="1" x14ac:dyDescent="0.25">
      <c r="M277" s="69"/>
      <c r="O277" s="84" t="str">
        <f>B25</f>
        <v>Fonte: Ministério da Economia/ComexStat. Elaboração: ABIOVE - Coordenadoria de Economia e Estatística.</v>
      </c>
      <c r="P277" s="6"/>
      <c r="Q277" s="6"/>
      <c r="R277" s="6"/>
      <c r="S277" s="6"/>
      <c r="T277" s="6"/>
      <c r="X277" s="58" t="s">
        <v>121</v>
      </c>
      <c r="Y277" s="59" t="s">
        <v>122</v>
      </c>
      <c r="Z277" s="60">
        <v>65757.993999999992</v>
      </c>
      <c r="AA277" s="60">
        <v>484675.60800000018</v>
      </c>
      <c r="AB277" s="60">
        <v>460776.74599999981</v>
      </c>
      <c r="AC277" s="60">
        <v>262306.55900000007</v>
      </c>
      <c r="AD277" s="110">
        <v>311371.00199999998</v>
      </c>
    </row>
    <row r="278" spans="2:37" ht="15" customHeight="1" x14ac:dyDescent="0.25">
      <c r="O278" s="6"/>
      <c r="P278" s="6"/>
      <c r="Q278" s="6"/>
      <c r="R278" s="6"/>
      <c r="S278" s="6"/>
      <c r="T278" s="6"/>
      <c r="X278" s="64" t="s">
        <v>127</v>
      </c>
      <c r="Y278" s="65" t="s">
        <v>122</v>
      </c>
      <c r="Z278" s="66">
        <v>29002.072</v>
      </c>
      <c r="AA278" s="66">
        <v>830742.18200000003</v>
      </c>
      <c r="AB278" s="66">
        <v>575814.19800000009</v>
      </c>
      <c r="AC278" s="66">
        <v>124950.504</v>
      </c>
      <c r="AD278" s="111">
        <v>279948.42699999997</v>
      </c>
    </row>
    <row r="279" spans="2:37" ht="15" customHeight="1" x14ac:dyDescent="0.25">
      <c r="O279" s="6"/>
      <c r="P279" s="6"/>
      <c r="Q279" s="6"/>
      <c r="R279" s="6"/>
      <c r="S279" s="6"/>
      <c r="T279" s="6"/>
      <c r="X279" s="71" t="s">
        <v>49</v>
      </c>
      <c r="Y279" s="72"/>
      <c r="Z279" s="73">
        <v>1012240.7729999907</v>
      </c>
      <c r="AA279" s="73">
        <v>1436995.8669999428</v>
      </c>
      <c r="AB279" s="73">
        <v>1191916.4509999827</v>
      </c>
      <c r="AC279" s="73">
        <v>325281.03199999034</v>
      </c>
      <c r="AD279" s="112">
        <v>6484.3499999884516</v>
      </c>
    </row>
    <row r="280" spans="2:37" ht="15" customHeight="1" x14ac:dyDescent="0.25">
      <c r="O280" s="6"/>
      <c r="P280" s="6"/>
      <c r="Q280" s="6"/>
      <c r="R280" s="6"/>
      <c r="S280" s="6"/>
      <c r="T280" s="6"/>
      <c r="X280" s="90" t="s">
        <v>45</v>
      </c>
      <c r="Y280" s="91"/>
      <c r="Z280" s="92">
        <v>22964438.886999987</v>
      </c>
      <c r="AA280" s="92">
        <v>42752102.74999994</v>
      </c>
      <c r="AB280" s="92">
        <v>34431937.14199999</v>
      </c>
      <c r="AC280" s="92">
        <v>20428458.565999992</v>
      </c>
      <c r="AD280" s="117">
        <v>17906464.709999982</v>
      </c>
    </row>
    <row r="281" spans="2:37" ht="15" customHeight="1" x14ac:dyDescent="0.25">
      <c r="O281" s="6"/>
      <c r="P281" s="6"/>
      <c r="Q281" s="6"/>
      <c r="R281" s="6"/>
      <c r="S281" s="6"/>
      <c r="T281" s="6"/>
      <c r="X281" s="84" t="str">
        <f>B25</f>
        <v>Fonte: Ministério da Economia/ComexStat. Elaboração: ABIOVE - Coordenadoria de Economia e Estatística.</v>
      </c>
    </row>
    <row r="282" spans="2:37" ht="15" customHeight="1" x14ac:dyDescent="0.25">
      <c r="O282" s="6"/>
      <c r="P282" s="6"/>
      <c r="Q282" s="6"/>
      <c r="R282" s="6"/>
      <c r="S282" s="6"/>
      <c r="T282" s="6"/>
      <c r="X282" s="130" t="str">
        <f>X66</f>
        <v>Nota: dados disponíveis até agosto/2022.</v>
      </c>
    </row>
    <row r="283" spans="2:37" ht="15" customHeight="1" x14ac:dyDescent="0.25">
      <c r="O283" s="6"/>
      <c r="P283" s="6"/>
      <c r="Q283" s="6"/>
      <c r="R283" s="6"/>
      <c r="S283" s="6"/>
      <c r="T283" s="6"/>
    </row>
    <row r="284" spans="2:37" ht="15" customHeight="1" x14ac:dyDescent="0.25">
      <c r="O284" s="6"/>
      <c r="P284" s="6"/>
      <c r="Q284" s="6"/>
      <c r="R284" s="6"/>
      <c r="S284" s="6"/>
      <c r="T284" s="6"/>
      <c r="X284" s="21" t="str">
        <f>"3.2.1.2. Exportações de milho — jan-"&amp;TEXT($B$4,"mmm")&amp;" (em toneladas)"</f>
        <v>3.2.1.2. Exportações de milho — jan-ago (em toneladas)</v>
      </c>
      <c r="Y284" s="21"/>
      <c r="Z284" s="22"/>
      <c r="AA284" s="22"/>
      <c r="AB284" s="22"/>
      <c r="AC284" s="22"/>
      <c r="AD284" s="22"/>
    </row>
    <row r="285" spans="2:37" ht="15" customHeight="1" x14ac:dyDescent="0.25">
      <c r="O285" s="6"/>
      <c r="P285" s="6"/>
      <c r="Q285" s="6"/>
      <c r="R285" s="6"/>
      <c r="S285" s="6"/>
      <c r="T285" s="6"/>
      <c r="X285" s="205" t="s">
        <v>15</v>
      </c>
      <c r="Y285" s="205" t="s">
        <v>16</v>
      </c>
      <c r="Z285" s="207">
        <f>$C$11</f>
        <v>44197</v>
      </c>
      <c r="AA285" s="208"/>
      <c r="AB285" s="209">
        <f>$D$11</f>
        <v>44562</v>
      </c>
      <c r="AC285" s="210"/>
      <c r="AD285" s="211" t="s">
        <v>14</v>
      </c>
    </row>
    <row r="286" spans="2:37" ht="15" customHeight="1" x14ac:dyDescent="0.25">
      <c r="O286" s="6"/>
      <c r="P286" s="6"/>
      <c r="Q286" s="6"/>
      <c r="R286" s="6"/>
      <c r="S286" s="6"/>
      <c r="T286" s="6"/>
      <c r="X286" s="206"/>
      <c r="Y286" s="206"/>
      <c r="Z286" s="33" t="s">
        <v>56</v>
      </c>
      <c r="AA286" s="33" t="s">
        <v>19</v>
      </c>
      <c r="AB286" s="33" t="s">
        <v>56</v>
      </c>
      <c r="AC286" s="33" t="s">
        <v>19</v>
      </c>
      <c r="AD286" s="212"/>
    </row>
    <row r="287" spans="2:37" ht="15" customHeight="1" x14ac:dyDescent="0.25">
      <c r="O287" s="6"/>
      <c r="P287" s="6"/>
      <c r="Q287" s="6"/>
      <c r="R287" s="6"/>
      <c r="S287" s="6"/>
      <c r="T287" s="6"/>
      <c r="X287" s="42" t="s">
        <v>22</v>
      </c>
      <c r="Y287" s="43"/>
      <c r="Z287" s="44">
        <v>4879204.9079999998</v>
      </c>
      <c r="AA287" s="45">
        <v>0.48893586185077514</v>
      </c>
      <c r="AB287" s="44">
        <v>7964927.7479999959</v>
      </c>
      <c r="AC287" s="45">
        <v>0.4448073853211198</v>
      </c>
      <c r="AD287" s="46">
        <v>0.63242329399624309</v>
      </c>
    </row>
    <row r="288" spans="2:37" ht="15" customHeight="1" x14ac:dyDescent="0.25">
      <c r="B288" s="100"/>
      <c r="C288" s="100"/>
      <c r="D288" s="100"/>
      <c r="E288" s="100"/>
      <c r="F288" s="100"/>
      <c r="G288" s="100"/>
      <c r="H288" s="100"/>
      <c r="O288" s="6"/>
      <c r="P288" s="6"/>
      <c r="Q288" s="6"/>
      <c r="R288" s="6"/>
      <c r="S288" s="6"/>
      <c r="T288" s="6"/>
      <c r="X288" s="52" t="s">
        <v>108</v>
      </c>
      <c r="Y288" s="53" t="s">
        <v>109</v>
      </c>
      <c r="Z288" s="54">
        <v>2069054.9990000001</v>
      </c>
      <c r="AA288" s="55">
        <v>0.20733607385376074</v>
      </c>
      <c r="AB288" s="54">
        <v>3618611.0640000007</v>
      </c>
      <c r="AC288" s="55">
        <v>0.20208405861259501</v>
      </c>
      <c r="AD288" s="56">
        <v>0.74891970766795479</v>
      </c>
    </row>
    <row r="289" spans="2:30" ht="15" customHeight="1" x14ac:dyDescent="0.25">
      <c r="B289" s="100"/>
      <c r="C289" s="100"/>
      <c r="D289" s="100"/>
      <c r="E289" s="100"/>
      <c r="F289" s="100"/>
      <c r="G289" s="100"/>
      <c r="H289" s="100"/>
      <c r="O289" s="6"/>
      <c r="P289" s="6"/>
      <c r="Q289" s="6"/>
      <c r="R289" s="6"/>
      <c r="S289" s="6"/>
      <c r="T289" s="6"/>
      <c r="X289" s="58" t="s">
        <v>110</v>
      </c>
      <c r="Y289" s="59" t="s">
        <v>111</v>
      </c>
      <c r="Z289" s="60">
        <v>1217004.9370000002</v>
      </c>
      <c r="AA289" s="61">
        <v>0.12195375454986804</v>
      </c>
      <c r="AB289" s="60">
        <v>1803161.7230000002</v>
      </c>
      <c r="AC289" s="61">
        <v>0.10069892366822206</v>
      </c>
      <c r="AD289" s="62">
        <v>0.48163879059103604</v>
      </c>
    </row>
    <row r="290" spans="2:30" ht="15" customHeight="1" x14ac:dyDescent="0.25">
      <c r="B290" s="100"/>
      <c r="C290" s="100"/>
      <c r="D290" s="100"/>
      <c r="E290" s="100"/>
      <c r="F290" s="100"/>
      <c r="G290" s="100"/>
      <c r="H290" s="100"/>
      <c r="O290" s="6"/>
      <c r="P290" s="6"/>
      <c r="Q290" s="6"/>
      <c r="R290" s="6"/>
      <c r="S290" s="6"/>
      <c r="T290" s="6"/>
      <c r="X290" s="64" t="s">
        <v>113</v>
      </c>
      <c r="Y290" s="65" t="s">
        <v>114</v>
      </c>
      <c r="Z290" s="66">
        <v>907431.20399999979</v>
      </c>
      <c r="AA290" s="67">
        <v>9.0931958416128583E-2</v>
      </c>
      <c r="AB290" s="66">
        <v>833052.94300000009</v>
      </c>
      <c r="AC290" s="67">
        <v>4.6522468644230833E-2</v>
      </c>
      <c r="AD290" s="68">
        <v>-8.1965729933174886E-2</v>
      </c>
    </row>
    <row r="291" spans="2:30" ht="15" customHeight="1" x14ac:dyDescent="0.25">
      <c r="O291" s="6"/>
      <c r="P291" s="6"/>
      <c r="Q291" s="6"/>
      <c r="R291" s="6"/>
      <c r="S291" s="6"/>
      <c r="T291" s="6"/>
      <c r="X291" s="58" t="s">
        <v>112</v>
      </c>
      <c r="Y291" s="59" t="s">
        <v>109</v>
      </c>
      <c r="Z291" s="60">
        <v>619142.7919999999</v>
      </c>
      <c r="AA291" s="61">
        <v>6.2043123894811265E-2</v>
      </c>
      <c r="AB291" s="60">
        <v>1472957.2590000001</v>
      </c>
      <c r="AC291" s="61">
        <v>8.2258406829876216E-2</v>
      </c>
      <c r="AD291" s="62">
        <v>1.3790267415404238</v>
      </c>
    </row>
    <row r="292" spans="2:30" ht="15" customHeight="1" x14ac:dyDescent="0.25">
      <c r="O292" s="6"/>
      <c r="P292" s="6"/>
      <c r="Q292" s="6"/>
      <c r="R292" s="6"/>
      <c r="S292" s="6"/>
      <c r="T292" s="6"/>
      <c r="X292" s="64" t="s">
        <v>130</v>
      </c>
      <c r="Y292" s="65" t="s">
        <v>131</v>
      </c>
      <c r="Z292" s="66">
        <v>0.2370000000000001</v>
      </c>
      <c r="AA292" s="67">
        <v>2.3749320113332237E-8</v>
      </c>
      <c r="AB292" s="66">
        <v>0.11900000000000001</v>
      </c>
      <c r="AC292" s="67">
        <v>6.6456445717922019E-9</v>
      </c>
      <c r="AD292" s="121">
        <v>-0.49789029535864998</v>
      </c>
    </row>
    <row r="293" spans="2:30" ht="15" customHeight="1" x14ac:dyDescent="0.25">
      <c r="O293" s="100"/>
      <c r="P293" s="100"/>
      <c r="Q293" s="100"/>
      <c r="R293" s="100"/>
      <c r="S293" s="100"/>
      <c r="T293" s="100"/>
      <c r="X293" s="71" t="s">
        <v>35</v>
      </c>
      <c r="Y293" s="72"/>
      <c r="Z293" s="73">
        <v>66570.73900000006</v>
      </c>
      <c r="AA293" s="74">
        <v>6.6709273868864622E-3</v>
      </c>
      <c r="AB293" s="73">
        <v>237144.63999999594</v>
      </c>
      <c r="AC293" s="74">
        <v>1.3243520920551166E-2</v>
      </c>
      <c r="AD293" s="75">
        <v>2.5622954403434779</v>
      </c>
    </row>
    <row r="294" spans="2:30" ht="15" customHeight="1" x14ac:dyDescent="0.25">
      <c r="O294" s="100"/>
      <c r="P294" s="100"/>
      <c r="Q294" s="100"/>
      <c r="R294" s="100"/>
      <c r="S294" s="100"/>
      <c r="T294" s="100"/>
      <c r="X294" s="42" t="s">
        <v>38</v>
      </c>
      <c r="Y294" s="43"/>
      <c r="Z294" s="44">
        <v>5100028.133999994</v>
      </c>
      <c r="AA294" s="45">
        <v>0.5110641381492248</v>
      </c>
      <c r="AB294" s="44">
        <v>9941536.9619999863</v>
      </c>
      <c r="AC294" s="45">
        <v>0.55519261467888015</v>
      </c>
      <c r="AD294" s="46">
        <v>0.94931021962868212</v>
      </c>
    </row>
    <row r="295" spans="2:30" ht="15" customHeight="1" x14ac:dyDescent="0.25">
      <c r="O295" s="14" t="s">
        <v>101</v>
      </c>
      <c r="X295" s="52" t="s">
        <v>92</v>
      </c>
      <c r="Y295" s="53" t="s">
        <v>117</v>
      </c>
      <c r="Z295" s="54">
        <v>3439268.5270000007</v>
      </c>
      <c r="AA295" s="55">
        <v>0.34464257047861441</v>
      </c>
      <c r="AB295" s="54">
        <v>6461260.4729999984</v>
      </c>
      <c r="AC295" s="55">
        <v>0.36083395453216766</v>
      </c>
      <c r="AD295" s="56">
        <v>0.87867286961626567</v>
      </c>
    </row>
    <row r="296" spans="2:30" ht="15" customHeight="1" x14ac:dyDescent="0.25">
      <c r="X296" s="58" t="s">
        <v>118</v>
      </c>
      <c r="Y296" s="59" t="s">
        <v>119</v>
      </c>
      <c r="Z296" s="60">
        <v>739609.82700000051</v>
      </c>
      <c r="AA296" s="61">
        <v>7.4114896794891486E-2</v>
      </c>
      <c r="AB296" s="60">
        <v>2496189.8939999999</v>
      </c>
      <c r="AC296" s="61">
        <v>0.1394016035228878</v>
      </c>
      <c r="AD296" s="62">
        <v>2.3750090965192086</v>
      </c>
    </row>
    <row r="297" spans="2:30" ht="15" customHeight="1" x14ac:dyDescent="0.25">
      <c r="O297" s="104" t="s">
        <v>102</v>
      </c>
      <c r="P297" s="20"/>
      <c r="Q297" s="20"/>
      <c r="R297" s="20"/>
      <c r="S297" s="20"/>
      <c r="T297" s="20"/>
      <c r="X297" s="64" t="s">
        <v>121</v>
      </c>
      <c r="Y297" s="65" t="s">
        <v>122</v>
      </c>
      <c r="Z297" s="66">
        <v>282872.261</v>
      </c>
      <c r="AA297" s="67">
        <v>2.8346092310848368E-2</v>
      </c>
      <c r="AB297" s="66">
        <v>386282.81599999999</v>
      </c>
      <c r="AC297" s="67">
        <v>2.1572254616193325E-2</v>
      </c>
      <c r="AD297" s="68">
        <v>0.3655733320560548</v>
      </c>
    </row>
    <row r="298" spans="2:30" ht="15" customHeight="1" x14ac:dyDescent="0.25">
      <c r="O298" s="105" t="s">
        <v>13</v>
      </c>
      <c r="P298" s="106">
        <f>P$47</f>
        <v>2018</v>
      </c>
      <c r="Q298" s="106">
        <f>Q$47</f>
        <v>2019</v>
      </c>
      <c r="R298" s="106">
        <f>R$47</f>
        <v>2020</v>
      </c>
      <c r="S298" s="106">
        <f>S$47</f>
        <v>2021</v>
      </c>
      <c r="T298" s="107">
        <f>T$47</f>
        <v>2022</v>
      </c>
      <c r="X298" s="58" t="s">
        <v>97</v>
      </c>
      <c r="Y298" s="59" t="s">
        <v>120</v>
      </c>
      <c r="Z298" s="60">
        <v>262306.52100000001</v>
      </c>
      <c r="AA298" s="61">
        <v>2.6285238544487353E-2</v>
      </c>
      <c r="AB298" s="60">
        <v>311371.00199999998</v>
      </c>
      <c r="AC298" s="61">
        <v>1.7388747976931081E-2</v>
      </c>
      <c r="AD298" s="62">
        <v>0.18705017630880769</v>
      </c>
    </row>
    <row r="299" spans="2:30" ht="15" customHeight="1" x14ac:dyDescent="0.25">
      <c r="O299" s="1" t="s">
        <v>34</v>
      </c>
      <c r="P299" s="40">
        <v>7362000.3389999978</v>
      </c>
      <c r="Q299" s="40">
        <v>20004574.59500001</v>
      </c>
      <c r="R299" s="40">
        <v>15355881.715000002</v>
      </c>
      <c r="S299" s="40">
        <v>5786049.2850000011</v>
      </c>
      <c r="T299" s="40">
        <v>3564989.2419999978</v>
      </c>
      <c r="X299" s="64" t="s">
        <v>93</v>
      </c>
      <c r="Y299" s="65" t="s">
        <v>122</v>
      </c>
      <c r="Z299" s="66">
        <v>372.94099999999997</v>
      </c>
      <c r="AA299" s="67">
        <v>3.7371709672515752E-5</v>
      </c>
      <c r="AB299" s="66">
        <v>530.41300000000001</v>
      </c>
      <c r="AC299" s="67">
        <v>2.9621313229058965E-5</v>
      </c>
      <c r="AD299" s="68">
        <v>0.42224373292290213</v>
      </c>
    </row>
    <row r="300" spans="2:30" ht="15" customHeight="1" x14ac:dyDescent="0.25">
      <c r="O300" s="1" t="s">
        <v>24</v>
      </c>
      <c r="P300" s="40">
        <v>3279183.3159999987</v>
      </c>
      <c r="Q300" s="40">
        <v>5101110.2500000019</v>
      </c>
      <c r="R300" s="40">
        <v>5103464.9249999998</v>
      </c>
      <c r="S300" s="40">
        <v>4253544.3419999992</v>
      </c>
      <c r="T300" s="40">
        <v>2879452.9009999982</v>
      </c>
      <c r="X300" s="71" t="s">
        <v>49</v>
      </c>
      <c r="Y300" s="72"/>
      <c r="Z300" s="73">
        <v>375598.05699999351</v>
      </c>
      <c r="AA300" s="74">
        <v>3.7637968310710763E-2</v>
      </c>
      <c r="AB300" s="73">
        <v>285902.36399998702</v>
      </c>
      <c r="AC300" s="74">
        <v>1.5966432717471193E-2</v>
      </c>
      <c r="AD300" s="75">
        <v>-0.23880765975317075</v>
      </c>
    </row>
    <row r="301" spans="2:30" ht="15" customHeight="1" x14ac:dyDescent="0.25">
      <c r="O301" s="20" t="s">
        <v>26</v>
      </c>
      <c r="P301" s="40">
        <v>7561187.9549999963</v>
      </c>
      <c r="Q301" s="40">
        <v>7058477.2380000027</v>
      </c>
      <c r="R301" s="40">
        <v>6187331.0369999995</v>
      </c>
      <c r="S301" s="40">
        <v>4268046.0209999997</v>
      </c>
      <c r="T301" s="40">
        <v>5113923.0649999995</v>
      </c>
      <c r="X301" s="90" t="s">
        <v>45</v>
      </c>
      <c r="Y301" s="91"/>
      <c r="Z301" s="92">
        <v>9979233.0419999938</v>
      </c>
      <c r="AA301" s="93">
        <v>1.0000000000000002</v>
      </c>
      <c r="AB301" s="92">
        <v>17906464.709999982</v>
      </c>
      <c r="AC301" s="93">
        <v>1</v>
      </c>
      <c r="AD301" s="94">
        <v>0.79437283753534305</v>
      </c>
    </row>
    <row r="302" spans="2:30" ht="15" customHeight="1" x14ac:dyDescent="0.25">
      <c r="O302" s="20" t="s">
        <v>30</v>
      </c>
      <c r="P302" s="40">
        <v>3838425.7539999988</v>
      </c>
      <c r="Q302" s="40">
        <v>5270454.9669999927</v>
      </c>
      <c r="R302" s="40">
        <v>4479083.981999998</v>
      </c>
      <c r="S302" s="40">
        <v>3429532.3419999974</v>
      </c>
      <c r="T302" s="40">
        <v>3673299.4579999996</v>
      </c>
      <c r="X302" s="84" t="str">
        <f>B25</f>
        <v>Fonte: Ministério da Economia/ComexStat. Elaboração: ABIOVE - Coordenadoria de Economia e Estatística.</v>
      </c>
    </row>
    <row r="303" spans="2:30" ht="15" customHeight="1" x14ac:dyDescent="0.25">
      <c r="O303" s="149" t="s">
        <v>42</v>
      </c>
      <c r="P303" s="40">
        <v>616970.55900000047</v>
      </c>
      <c r="Q303" s="40">
        <v>2783444.4269999997</v>
      </c>
      <c r="R303" s="40">
        <v>1592238.2819999992</v>
      </c>
      <c r="S303" s="40">
        <v>1950469.396999998</v>
      </c>
      <c r="T303" s="40">
        <v>2251542.645</v>
      </c>
    </row>
    <row r="304" spans="2:30" ht="15" customHeight="1" x14ac:dyDescent="0.25">
      <c r="O304" s="187" t="s">
        <v>28</v>
      </c>
      <c r="P304" s="40">
        <v>303276.10400000005</v>
      </c>
      <c r="Q304" s="40">
        <v>2379060.2790000006</v>
      </c>
      <c r="R304" s="40">
        <v>1366297.0030000003</v>
      </c>
      <c r="S304" s="40">
        <v>526487.64899999986</v>
      </c>
      <c r="T304" s="40">
        <v>404256.91400000005</v>
      </c>
      <c r="X304" s="21" t="s">
        <v>103</v>
      </c>
      <c r="Y304" s="21"/>
      <c r="Z304" s="22"/>
      <c r="AA304" s="22"/>
      <c r="AB304" s="22"/>
      <c r="AC304" s="22"/>
      <c r="AD304" s="22"/>
    </row>
    <row r="305" spans="13:37" ht="15" customHeight="1" x14ac:dyDescent="0.25">
      <c r="M305" s="188"/>
      <c r="O305" s="188" t="s">
        <v>21</v>
      </c>
      <c r="P305" s="40">
        <v>68661.253000000012</v>
      </c>
      <c r="Q305" s="40">
        <v>68550.84699999998</v>
      </c>
      <c r="R305" s="40">
        <v>23010.385999999999</v>
      </c>
      <c r="S305" s="40">
        <v>1.101</v>
      </c>
      <c r="T305" s="40">
        <v>29924.282999999996</v>
      </c>
      <c r="X305" s="33" t="s">
        <v>15</v>
      </c>
      <c r="Y305" s="33" t="s">
        <v>16</v>
      </c>
      <c r="Z305" s="106">
        <f>Z$49</f>
        <v>2018</v>
      </c>
      <c r="AA305" s="106">
        <f>AA$49</f>
        <v>2019</v>
      </c>
      <c r="AB305" s="106">
        <f>AB$49</f>
        <v>2020</v>
      </c>
      <c r="AC305" s="106">
        <f>AC$49</f>
        <v>2021</v>
      </c>
      <c r="AD305" s="107">
        <f>AD$49</f>
        <v>2022</v>
      </c>
    </row>
    <row r="306" spans="13:37" ht="15" customHeight="1" x14ac:dyDescent="0.25">
      <c r="M306" s="188"/>
      <c r="O306" s="188" t="s">
        <v>40</v>
      </c>
      <c r="P306" s="40">
        <v>233996.82100000008</v>
      </c>
      <c r="Q306" s="40">
        <v>2310074.3080000007</v>
      </c>
      <c r="R306" s="40">
        <v>1342150.9550000003</v>
      </c>
      <c r="S306" s="40">
        <v>526395.34799999988</v>
      </c>
      <c r="T306" s="40">
        <v>374331.92400000006</v>
      </c>
      <c r="X306" s="42" t="s">
        <v>22</v>
      </c>
      <c r="Y306" s="43"/>
      <c r="Z306" s="44">
        <v>1197361.622</v>
      </c>
      <c r="AA306" s="44">
        <v>2398179.9010000001</v>
      </c>
      <c r="AB306" s="44">
        <v>2378091.3969999999</v>
      </c>
      <c r="AC306" s="44">
        <v>1932780.915</v>
      </c>
      <c r="AD306" s="108">
        <v>2141957.2059999998</v>
      </c>
    </row>
    <row r="307" spans="13:37" ht="15" customHeight="1" x14ac:dyDescent="0.25">
      <c r="M307" s="188"/>
      <c r="O307" s="188" t="s">
        <v>37</v>
      </c>
      <c r="P307" s="40">
        <v>0.315</v>
      </c>
      <c r="Q307" s="40">
        <v>45.864000000000004</v>
      </c>
      <c r="R307" s="40">
        <v>901.08199999999977</v>
      </c>
      <c r="S307" s="40">
        <v>91.200000000000045</v>
      </c>
      <c r="T307" s="40">
        <v>0.70700000000000018</v>
      </c>
      <c r="X307" s="52" t="s">
        <v>108</v>
      </c>
      <c r="Y307" s="53" t="s">
        <v>109</v>
      </c>
      <c r="Z307" s="54">
        <v>489887.734</v>
      </c>
      <c r="AA307" s="54">
        <v>973027.68299999996</v>
      </c>
      <c r="AB307" s="54">
        <v>992261.55599999998</v>
      </c>
      <c r="AC307" s="54">
        <v>777891.16399999999</v>
      </c>
      <c r="AD307" s="109">
        <v>935686.74600000004</v>
      </c>
    </row>
    <row r="308" spans="13:37" ht="15" customHeight="1" x14ac:dyDescent="0.25">
      <c r="M308" s="69"/>
      <c r="O308" s="69" t="s">
        <v>44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X308" s="58" t="s">
        <v>112</v>
      </c>
      <c r="Y308" s="59" t="s">
        <v>109</v>
      </c>
      <c r="Z308" s="60">
        <v>133893.31</v>
      </c>
      <c r="AA308" s="60">
        <v>513258.87900000002</v>
      </c>
      <c r="AB308" s="60">
        <v>629916.65</v>
      </c>
      <c r="AC308" s="60">
        <v>576847.69299999997</v>
      </c>
      <c r="AD308" s="110">
        <v>475264.53100000002</v>
      </c>
    </row>
    <row r="309" spans="13:37" ht="15" customHeight="1" x14ac:dyDescent="0.25">
      <c r="M309" s="188"/>
      <c r="O309" s="188" t="s">
        <v>46</v>
      </c>
      <c r="P309" s="40">
        <v>617.67500000000007</v>
      </c>
      <c r="Q309" s="40">
        <v>389.26</v>
      </c>
      <c r="R309" s="40">
        <v>234.57999999999998</v>
      </c>
      <c r="S309" s="40">
        <v>0</v>
      </c>
      <c r="T309" s="40">
        <v>0</v>
      </c>
      <c r="X309" s="64" t="s">
        <v>113</v>
      </c>
      <c r="Y309" s="65" t="s">
        <v>114</v>
      </c>
      <c r="Z309" s="66">
        <v>202015.22099999999</v>
      </c>
      <c r="AA309" s="66">
        <v>343717.06900000002</v>
      </c>
      <c r="AB309" s="66">
        <v>177646.856</v>
      </c>
      <c r="AC309" s="66">
        <v>284045.06300000002</v>
      </c>
      <c r="AD309" s="111">
        <v>237013.12899999999</v>
      </c>
    </row>
    <row r="310" spans="13:37" ht="15" customHeight="1" x14ac:dyDescent="0.25">
      <c r="M310" s="188"/>
      <c r="O310" s="188" t="s">
        <v>104</v>
      </c>
      <c r="P310" s="40">
        <v>0.04</v>
      </c>
      <c r="Q310" s="40">
        <v>0</v>
      </c>
      <c r="R310" s="40">
        <v>0</v>
      </c>
      <c r="S310" s="40">
        <v>0</v>
      </c>
      <c r="T310" s="40">
        <v>0</v>
      </c>
      <c r="X310" s="58" t="s">
        <v>110</v>
      </c>
      <c r="Y310" s="59" t="s">
        <v>111</v>
      </c>
      <c r="Z310" s="60">
        <v>369694.473</v>
      </c>
      <c r="AA310" s="60">
        <v>560950.18400000001</v>
      </c>
      <c r="AB310" s="60">
        <v>563702.73300000001</v>
      </c>
      <c r="AC310" s="60">
        <v>275131.58399999997</v>
      </c>
      <c r="AD310" s="110">
        <v>410267.00199999998</v>
      </c>
    </row>
    <row r="311" spans="13:37" ht="15" customHeight="1" x14ac:dyDescent="0.25">
      <c r="O311" s="113" t="s">
        <v>48</v>
      </c>
      <c r="P311" s="86">
        <v>22961044.026999991</v>
      </c>
      <c r="Q311" s="86">
        <v>42597121.756000012</v>
      </c>
      <c r="R311" s="86">
        <v>34084296.943999998</v>
      </c>
      <c r="S311" s="86">
        <v>20214129.035999995</v>
      </c>
      <c r="T311" s="86">
        <v>17887464.224999994</v>
      </c>
      <c r="X311" s="64" t="s">
        <v>130</v>
      </c>
      <c r="Y311" s="65" t="s">
        <v>131</v>
      </c>
      <c r="Z311" s="66">
        <v>0.104</v>
      </c>
      <c r="AA311" s="66">
        <v>0.46300000000000002</v>
      </c>
      <c r="AB311" s="66">
        <v>0.79600000000000004</v>
      </c>
      <c r="AC311" s="66">
        <v>0.75</v>
      </c>
      <c r="AD311" s="111">
        <v>0.154</v>
      </c>
    </row>
    <row r="312" spans="13:37" ht="15" customHeight="1" x14ac:dyDescent="0.25">
      <c r="O312" s="84" t="str">
        <f>X86</f>
        <v>Fonte: Ministério da Economia/ComexStat. Elaboração: ABIOVE - Coordenadoria de Economia e Estatística.</v>
      </c>
      <c r="P312" s="115"/>
      <c r="Q312" s="115"/>
      <c r="R312" s="115"/>
      <c r="S312" s="116"/>
      <c r="T312" s="115"/>
      <c r="X312" s="71" t="s">
        <v>35</v>
      </c>
      <c r="Y312" s="72"/>
      <c r="Z312" s="73">
        <v>1870.7800000000279</v>
      </c>
      <c r="AA312" s="73">
        <v>7225.6230000001378</v>
      </c>
      <c r="AB312" s="73">
        <v>14562.805999999866</v>
      </c>
      <c r="AC312" s="73">
        <v>18864.66100000008</v>
      </c>
      <c r="AD312" s="112">
        <v>83725.643999999855</v>
      </c>
    </row>
    <row r="313" spans="13:37" ht="15" customHeight="1" x14ac:dyDescent="0.25">
      <c r="O313" s="97" t="str">
        <f>"Nota: dados disponíveis até"&amp; " " &amp;TEXT($B$4,"mmmm/aaaa")&amp;"."</f>
        <v>Nota: dados disponíveis até agosto/2022.</v>
      </c>
      <c r="P313" s="6"/>
      <c r="Q313" s="6"/>
      <c r="R313" s="6"/>
      <c r="S313" s="6"/>
      <c r="T313" s="6"/>
      <c r="X313" s="42" t="s">
        <v>38</v>
      </c>
      <c r="Y313" s="43"/>
      <c r="Z313" s="44">
        <v>2796290.0380000002</v>
      </c>
      <c r="AA313" s="44">
        <v>4891368.5559999999</v>
      </c>
      <c r="AB313" s="44">
        <v>3474911.8859999999</v>
      </c>
      <c r="AC313" s="44">
        <v>2297621.6039999998</v>
      </c>
      <c r="AD313" s="108">
        <v>2853447.7689999999</v>
      </c>
    </row>
    <row r="314" spans="13:37" ht="15" customHeight="1" x14ac:dyDescent="0.25">
      <c r="O314" s="188"/>
      <c r="P314" s="40"/>
      <c r="Q314" s="40"/>
      <c r="R314" s="40"/>
      <c r="S314" s="40"/>
      <c r="T314" s="40"/>
      <c r="X314" s="52" t="s">
        <v>92</v>
      </c>
      <c r="Y314" s="53" t="s">
        <v>117</v>
      </c>
      <c r="Z314" s="54">
        <v>2278420.94</v>
      </c>
      <c r="AA314" s="54">
        <v>3084726.8870000001</v>
      </c>
      <c r="AB314" s="54">
        <v>2434590.2310000001</v>
      </c>
      <c r="AC314" s="54">
        <v>1840951.8119999999</v>
      </c>
      <c r="AD314" s="109">
        <v>1730398.476</v>
      </c>
      <c r="AF314" s="178"/>
    </row>
    <row r="315" spans="13:37" ht="15" customHeight="1" x14ac:dyDescent="0.25">
      <c r="X315" s="58" t="s">
        <v>118</v>
      </c>
      <c r="Y315" s="59" t="s">
        <v>119</v>
      </c>
      <c r="Z315" s="60">
        <v>204239.74600000001</v>
      </c>
      <c r="AA315" s="60">
        <v>1041651.926</v>
      </c>
      <c r="AB315" s="60">
        <v>447630.65899999999</v>
      </c>
      <c r="AC315" s="60">
        <v>188862.04699999999</v>
      </c>
      <c r="AD315" s="110">
        <v>776097.95</v>
      </c>
    </row>
    <row r="316" spans="13:37" ht="15" customHeight="1" x14ac:dyDescent="0.25">
      <c r="X316" s="64" t="s">
        <v>97</v>
      </c>
      <c r="Y316" s="65" t="s">
        <v>120</v>
      </c>
      <c r="Z316" s="66">
        <v>82255.269</v>
      </c>
      <c r="AA316" s="66">
        <v>223387.21400000001</v>
      </c>
      <c r="AB316" s="66">
        <v>162260.83799999999</v>
      </c>
      <c r="AC316" s="66">
        <v>63952.03</v>
      </c>
      <c r="AD316" s="111">
        <v>110663.986</v>
      </c>
      <c r="AE316" s="64"/>
      <c r="AF316" s="65"/>
      <c r="AG316" s="66"/>
      <c r="AH316" s="66"/>
      <c r="AI316" s="66"/>
      <c r="AJ316" s="66"/>
      <c r="AK316" s="111"/>
    </row>
    <row r="317" spans="13:37" ht="15" customHeight="1" x14ac:dyDescent="0.25">
      <c r="X317" s="58" t="s">
        <v>121</v>
      </c>
      <c r="Y317" s="59" t="s">
        <v>122</v>
      </c>
      <c r="Z317" s="60">
        <v>12425.727999999999</v>
      </c>
      <c r="AA317" s="60">
        <v>88033.596999999994</v>
      </c>
      <c r="AB317" s="60">
        <v>84404.95</v>
      </c>
      <c r="AC317" s="60">
        <v>62350.961000000003</v>
      </c>
      <c r="AD317" s="110">
        <v>113574.376</v>
      </c>
    </row>
    <row r="318" spans="13:37" ht="15" customHeight="1" x14ac:dyDescent="0.25">
      <c r="X318" s="64" t="s">
        <v>127</v>
      </c>
      <c r="Y318" s="65" t="s">
        <v>122</v>
      </c>
      <c r="Z318" s="66">
        <v>5176.9560000000001</v>
      </c>
      <c r="AA318" s="66">
        <v>171708.011</v>
      </c>
      <c r="AB318" s="66">
        <v>110438.406</v>
      </c>
      <c r="AC318" s="66">
        <v>26871.146000000001</v>
      </c>
      <c r="AD318" s="111">
        <v>100257.59699999999</v>
      </c>
    </row>
    <row r="319" spans="13:37" ht="15" customHeight="1" x14ac:dyDescent="0.25">
      <c r="X319" s="71" t="s">
        <v>49</v>
      </c>
      <c r="Y319" s="72"/>
      <c r="Z319" s="73">
        <v>213771.39900000067</v>
      </c>
      <c r="AA319" s="73">
        <v>281860.92100000009</v>
      </c>
      <c r="AB319" s="73">
        <v>235586.80199999968</v>
      </c>
      <c r="AC319" s="73">
        <v>114633.60799999954</v>
      </c>
      <c r="AD319" s="112">
        <v>22455.383999999613</v>
      </c>
    </row>
    <row r="320" spans="13:37" ht="15" customHeight="1" x14ac:dyDescent="0.25">
      <c r="X320" s="90" t="s">
        <v>45</v>
      </c>
      <c r="Y320" s="91"/>
      <c r="Z320" s="92">
        <v>3993651.66</v>
      </c>
      <c r="AA320" s="92">
        <v>7289548.4570000004</v>
      </c>
      <c r="AB320" s="92">
        <v>5853003.2829999998</v>
      </c>
      <c r="AC320" s="92">
        <v>4230402.5189999994</v>
      </c>
      <c r="AD320" s="117">
        <v>4995404.9749999996</v>
      </c>
    </row>
    <row r="321" spans="15:24" ht="15" customHeight="1" x14ac:dyDescent="0.25">
      <c r="X321" s="84" t="str">
        <f>B25</f>
        <v>Fonte: Ministério da Economia/ComexStat. Elaboração: ABIOVE - Coordenadoria de Economia e Estatística.</v>
      </c>
    </row>
    <row r="322" spans="15:24" ht="15" customHeight="1" x14ac:dyDescent="0.25">
      <c r="X322" s="189" t="str">
        <f>X282</f>
        <v>Nota: dados disponíveis até agosto/2022.</v>
      </c>
    </row>
    <row r="330" spans="15:24" ht="15" customHeight="1" x14ac:dyDescent="0.25">
      <c r="O330" s="18" t="str">
        <f>"2.2.1.2. Exportações de milho — jan-"&amp;TEXT($B$4,"mmm")&amp;" (em toneladas)"</f>
        <v>2.2.1.2. Exportações de milho — jan-ago (em toneladas)</v>
      </c>
      <c r="S330" s="20"/>
      <c r="T330" s="20"/>
    </row>
    <row r="331" spans="15:24" ht="15" customHeight="1" x14ac:dyDescent="0.25">
      <c r="O331" s="216" t="s">
        <v>13</v>
      </c>
      <c r="P331" s="207">
        <f>$C$11</f>
        <v>44197</v>
      </c>
      <c r="Q331" s="208"/>
      <c r="R331" s="207">
        <f>$D$11</f>
        <v>44562</v>
      </c>
      <c r="S331" s="208"/>
      <c r="T331" s="211" t="s">
        <v>14</v>
      </c>
    </row>
    <row r="332" spans="15:24" ht="15" customHeight="1" x14ac:dyDescent="0.25">
      <c r="O332" s="217"/>
      <c r="P332" s="32" t="s">
        <v>56</v>
      </c>
      <c r="Q332" s="32" t="s">
        <v>19</v>
      </c>
      <c r="R332" s="32" t="s">
        <v>56</v>
      </c>
      <c r="S332" s="32" t="s">
        <v>19</v>
      </c>
      <c r="T332" s="212"/>
    </row>
    <row r="333" spans="15:24" ht="15" customHeight="1" x14ac:dyDescent="0.25">
      <c r="O333" s="1" t="s">
        <v>24</v>
      </c>
      <c r="P333" s="40">
        <v>2818331.8120000013</v>
      </c>
      <c r="Q333" s="41">
        <v>0.28847078987947761</v>
      </c>
      <c r="R333" s="40">
        <v>3564989.2419999978</v>
      </c>
      <c r="S333" s="41">
        <v>0.19930098515682701</v>
      </c>
      <c r="T333" s="124">
        <v>0.26492885856124171</v>
      </c>
    </row>
    <row r="334" spans="15:24" ht="15" customHeight="1" x14ac:dyDescent="0.25">
      <c r="O334" s="20" t="s">
        <v>34</v>
      </c>
      <c r="P334" s="40">
        <v>1525251.216</v>
      </c>
      <c r="Q334" s="41">
        <v>0.15611732485534371</v>
      </c>
      <c r="R334" s="125">
        <v>2879452.9009999982</v>
      </c>
      <c r="S334" s="41">
        <v>0.16097602571166003</v>
      </c>
      <c r="T334" s="124">
        <v>0.88785484698803752</v>
      </c>
    </row>
    <row r="335" spans="15:24" ht="15" customHeight="1" x14ac:dyDescent="0.25">
      <c r="O335" s="1" t="s">
        <v>30</v>
      </c>
      <c r="P335" s="40">
        <v>2078496.3250000002</v>
      </c>
      <c r="Q335" s="41">
        <v>0.21274481382263202</v>
      </c>
      <c r="R335" s="125">
        <v>5113923.0649999995</v>
      </c>
      <c r="S335" s="41">
        <v>0.28589424418541365</v>
      </c>
      <c r="T335" s="124">
        <v>1.4603955289649113</v>
      </c>
    </row>
    <row r="336" spans="15:24" ht="15" customHeight="1" x14ac:dyDescent="0.25">
      <c r="O336" s="20" t="s">
        <v>26</v>
      </c>
      <c r="P336" s="40">
        <v>2012573.3450000004</v>
      </c>
      <c r="Q336" s="41">
        <v>0.20599725697682764</v>
      </c>
      <c r="R336" s="125">
        <v>3673299.4579999996</v>
      </c>
      <c r="S336" s="41">
        <v>0.20535607572962181</v>
      </c>
      <c r="T336" s="124">
        <v>0.82517544869898829</v>
      </c>
    </row>
    <row r="337" spans="13:21" ht="15" customHeight="1" x14ac:dyDescent="0.25">
      <c r="O337" s="149" t="s">
        <v>42</v>
      </c>
      <c r="P337" s="40">
        <v>997276.09799999988</v>
      </c>
      <c r="Q337" s="41">
        <v>0.10207634973748192</v>
      </c>
      <c r="R337" s="125">
        <v>2251542.645</v>
      </c>
      <c r="S337" s="41">
        <v>0.12587265677676013</v>
      </c>
      <c r="T337" s="124">
        <v>1.257692377783229</v>
      </c>
    </row>
    <row r="338" spans="13:21" ht="15" customHeight="1" x14ac:dyDescent="0.25">
      <c r="O338" s="187" t="s">
        <v>28</v>
      </c>
      <c r="P338" s="40">
        <v>337974.81600000005</v>
      </c>
      <c r="Q338" s="41">
        <v>3.4593464728237287E-2</v>
      </c>
      <c r="R338" s="125">
        <v>404256.91400000005</v>
      </c>
      <c r="S338" s="41">
        <v>2.2600012439717411E-2</v>
      </c>
      <c r="T338" s="124">
        <v>0.19611549400177788</v>
      </c>
    </row>
    <row r="339" spans="13:21" ht="15" customHeight="1" x14ac:dyDescent="0.25">
      <c r="M339" s="188"/>
      <c r="O339" s="188" t="s">
        <v>40</v>
      </c>
      <c r="P339" s="40">
        <v>0.94100000000000039</v>
      </c>
      <c r="Q339" s="41">
        <v>9.6316200995494567E-8</v>
      </c>
      <c r="R339" s="125">
        <v>29924.282999999996</v>
      </c>
      <c r="S339" s="41">
        <v>1.672919236823799E-3</v>
      </c>
      <c r="T339" s="124">
        <v>31799.513283740685</v>
      </c>
    </row>
    <row r="340" spans="13:21" ht="15" customHeight="1" x14ac:dyDescent="0.25">
      <c r="M340" s="188"/>
      <c r="O340" s="188" t="s">
        <v>44</v>
      </c>
      <c r="P340" s="40">
        <v>337883.01700000005</v>
      </c>
      <c r="Q340" s="41">
        <v>3.4584068627349737E-2</v>
      </c>
      <c r="R340" s="40">
        <v>374331.92400000006</v>
      </c>
      <c r="S340" s="41">
        <v>2.0927053678006739E-2</v>
      </c>
      <c r="T340" s="124">
        <v>0.10787433865017253</v>
      </c>
    </row>
    <row r="341" spans="13:21" ht="15" customHeight="1" x14ac:dyDescent="0.25">
      <c r="M341" s="188"/>
      <c r="O341" s="188" t="s">
        <v>21</v>
      </c>
      <c r="P341" s="40">
        <v>90.858000000000061</v>
      </c>
      <c r="Q341" s="41">
        <v>9.2997846865554182E-6</v>
      </c>
      <c r="R341" s="40">
        <v>0.70700000000000018</v>
      </c>
      <c r="S341" s="41">
        <v>3.9524886876468396E-8</v>
      </c>
      <c r="T341" s="124">
        <v>-0.99221862686830009</v>
      </c>
    </row>
    <row r="342" spans="13:21" ht="15" customHeight="1" x14ac:dyDescent="0.25">
      <c r="M342" s="69"/>
      <c r="O342" s="69" t="s">
        <v>104</v>
      </c>
      <c r="P342" s="40">
        <v>0</v>
      </c>
      <c r="Q342" s="41">
        <v>0</v>
      </c>
      <c r="R342" s="40">
        <v>0</v>
      </c>
      <c r="S342" s="41">
        <v>0</v>
      </c>
      <c r="T342" s="124" t="s">
        <v>107</v>
      </c>
    </row>
    <row r="343" spans="13:21" ht="15" customHeight="1" x14ac:dyDescent="0.25">
      <c r="M343" s="188"/>
      <c r="O343" s="188" t="s">
        <v>37</v>
      </c>
      <c r="P343" s="40">
        <v>0</v>
      </c>
      <c r="Q343" s="41">
        <v>0</v>
      </c>
      <c r="R343" s="40">
        <v>0</v>
      </c>
      <c r="S343" s="41">
        <v>0</v>
      </c>
      <c r="T343" s="124" t="s">
        <v>107</v>
      </c>
    </row>
    <row r="344" spans="13:21" ht="15" customHeight="1" x14ac:dyDescent="0.25">
      <c r="M344" s="188"/>
      <c r="O344" s="188" t="s">
        <v>46</v>
      </c>
      <c r="P344" s="40">
        <v>0</v>
      </c>
      <c r="Q344" s="41">
        <v>0</v>
      </c>
      <c r="R344" s="40">
        <v>0</v>
      </c>
      <c r="S344" s="41">
        <v>0</v>
      </c>
      <c r="T344" s="124" t="s">
        <v>107</v>
      </c>
    </row>
    <row r="345" spans="13:21" ht="15" customHeight="1" x14ac:dyDescent="0.25">
      <c r="O345" s="113" t="s">
        <v>48</v>
      </c>
      <c r="P345" s="86">
        <v>9769903.6119999997</v>
      </c>
      <c r="Q345" s="93">
        <v>1.0000000000000002</v>
      </c>
      <c r="R345" s="86">
        <v>17887464.224999994</v>
      </c>
      <c r="S345" s="93">
        <v>1</v>
      </c>
      <c r="T345" s="88">
        <v>0.83087417597748914</v>
      </c>
    </row>
    <row r="346" spans="13:21" ht="15" customHeight="1" x14ac:dyDescent="0.25">
      <c r="O346" s="84" t="str">
        <f>B25</f>
        <v>Fonte: Ministério da Economia/ComexStat. Elaboração: ABIOVE - Coordenadoria de Economia e Estatística.</v>
      </c>
      <c r="P346" s="6"/>
      <c r="Q346" s="6"/>
      <c r="R346" s="6"/>
      <c r="S346" s="6"/>
      <c r="T346" s="6"/>
    </row>
    <row r="348" spans="13:21" ht="15" customHeight="1" x14ac:dyDescent="0.25">
      <c r="O348" s="19" t="s">
        <v>105</v>
      </c>
      <c r="P348" s="20"/>
      <c r="Q348" s="20"/>
      <c r="R348" s="20"/>
      <c r="S348" s="20"/>
      <c r="T348" s="20"/>
    </row>
    <row r="349" spans="13:21" ht="15" customHeight="1" x14ac:dyDescent="0.25">
      <c r="O349" s="105" t="s">
        <v>13</v>
      </c>
      <c r="P349" s="106">
        <f>P$47</f>
        <v>2018</v>
      </c>
      <c r="Q349" s="106">
        <f>Q$47</f>
        <v>2019</v>
      </c>
      <c r="R349" s="106">
        <f>R$47</f>
        <v>2020</v>
      </c>
      <c r="S349" s="106">
        <f>S$47</f>
        <v>2021</v>
      </c>
      <c r="T349" s="107">
        <f>T$47</f>
        <v>2022</v>
      </c>
    </row>
    <row r="350" spans="13:21" ht="15" customHeight="1" x14ac:dyDescent="0.25">
      <c r="O350" s="20" t="s">
        <v>24</v>
      </c>
      <c r="P350" s="40">
        <v>1251147.7749999999</v>
      </c>
      <c r="Q350" s="40">
        <v>3338008.3539999998</v>
      </c>
      <c r="R350" s="40">
        <v>2578935.4249999998</v>
      </c>
      <c r="S350" s="40">
        <v>1142799.1680000001</v>
      </c>
      <c r="T350" s="40">
        <v>917124.41</v>
      </c>
    </row>
    <row r="351" spans="13:21" ht="15" customHeight="1" x14ac:dyDescent="0.25">
      <c r="O351" s="1" t="s">
        <v>30</v>
      </c>
      <c r="P351" s="40">
        <v>1301582.703</v>
      </c>
      <c r="Q351" s="40">
        <v>1259919.2960000001</v>
      </c>
      <c r="R351" s="40">
        <v>1033635.247</v>
      </c>
      <c r="S351" s="40">
        <v>926623.24</v>
      </c>
      <c r="T351" s="40">
        <v>1534732.737</v>
      </c>
    </row>
    <row r="352" spans="13:21" ht="15" customHeight="1" x14ac:dyDescent="0.25">
      <c r="O352" s="1" t="s">
        <v>26</v>
      </c>
      <c r="P352" s="40">
        <v>565503.21699999995</v>
      </c>
      <c r="Q352" s="40">
        <v>860127.10900000005</v>
      </c>
      <c r="R352" s="40">
        <v>894126.58799999999</v>
      </c>
      <c r="S352" s="40">
        <v>873166.96400000004</v>
      </c>
      <c r="T352" s="40">
        <v>753435.95299999998</v>
      </c>
      <c r="U352" s="178"/>
    </row>
    <row r="353" spans="11:21" ht="15" customHeight="1" x14ac:dyDescent="0.25">
      <c r="O353" s="20" t="s">
        <v>34</v>
      </c>
      <c r="P353" s="40">
        <v>649605.11300000001</v>
      </c>
      <c r="Q353" s="40">
        <v>873131.31499999994</v>
      </c>
      <c r="R353" s="40">
        <v>715934.74600000004</v>
      </c>
      <c r="S353" s="40">
        <v>654029.53399999999</v>
      </c>
      <c r="T353" s="40">
        <v>1000651.824</v>
      </c>
    </row>
    <row r="354" spans="11:21" ht="15" customHeight="1" x14ac:dyDescent="0.25">
      <c r="K354" s="188"/>
      <c r="O354" s="149" t="s">
        <v>42</v>
      </c>
      <c r="P354" s="40">
        <v>156619.92300000001</v>
      </c>
      <c r="Q354" s="40">
        <v>520607.37800000003</v>
      </c>
      <c r="R354" s="40">
        <v>335774.58500000002</v>
      </c>
      <c r="S354" s="40">
        <v>472738.02399999998</v>
      </c>
      <c r="T354" s="40">
        <v>655713.23499999999</v>
      </c>
    </row>
    <row r="355" spans="11:21" ht="15" customHeight="1" x14ac:dyDescent="0.25">
      <c r="K355" s="188"/>
      <c r="O355" s="187" t="s">
        <v>28</v>
      </c>
      <c r="P355" s="40">
        <v>69192.929000000004</v>
      </c>
      <c r="Q355" s="40">
        <v>437755.005</v>
      </c>
      <c r="R355" s="40">
        <v>294596.69200000004</v>
      </c>
      <c r="S355" s="40">
        <v>161045.58899999998</v>
      </c>
      <c r="T355" s="40">
        <v>133746.81600000002</v>
      </c>
    </row>
    <row r="356" spans="11:21" ht="15" customHeight="1" x14ac:dyDescent="0.25">
      <c r="K356" s="69"/>
      <c r="M356" s="188"/>
      <c r="O356" s="69" t="s">
        <v>21</v>
      </c>
      <c r="P356" s="40">
        <v>11694.974</v>
      </c>
      <c r="Q356" s="40">
        <v>11195.694</v>
      </c>
      <c r="R356" s="40">
        <v>3582.7629999999999</v>
      </c>
      <c r="S356" s="40">
        <v>1.484</v>
      </c>
      <c r="T356" s="40">
        <v>9825.0159999999996</v>
      </c>
    </row>
    <row r="357" spans="11:21" ht="15" customHeight="1" x14ac:dyDescent="0.25">
      <c r="K357" s="188"/>
      <c r="M357" s="188"/>
      <c r="O357" s="188" t="s">
        <v>40</v>
      </c>
      <c r="P357" s="40">
        <v>55649.976000000002</v>
      </c>
      <c r="Q357" s="40">
        <v>399587.78700000001</v>
      </c>
      <c r="R357" s="40">
        <v>230050.12100000001</v>
      </c>
      <c r="S357" s="40">
        <v>116498.238</v>
      </c>
      <c r="T357" s="40">
        <v>119309.942</v>
      </c>
    </row>
    <row r="358" spans="11:21" ht="15" customHeight="1" x14ac:dyDescent="0.25">
      <c r="K358" s="188"/>
      <c r="M358" s="188"/>
      <c r="O358" s="188" t="s">
        <v>32</v>
      </c>
      <c r="P358" s="40">
        <v>1549.35</v>
      </c>
      <c r="Q358" s="40">
        <v>26779.561000000002</v>
      </c>
      <c r="R358" s="40">
        <v>60379.917000000001</v>
      </c>
      <c r="S358" s="40">
        <v>44497.985999999997</v>
      </c>
      <c r="T358" s="40">
        <v>4610.3940000000002</v>
      </c>
      <c r="U358" s="178"/>
    </row>
    <row r="359" spans="11:21" ht="15" customHeight="1" x14ac:dyDescent="0.25">
      <c r="K359" s="188"/>
      <c r="M359" s="69"/>
      <c r="O359" s="188" t="s">
        <v>37</v>
      </c>
      <c r="P359" s="40">
        <v>0.435</v>
      </c>
      <c r="Q359" s="40">
        <v>23.175999999999998</v>
      </c>
      <c r="R359" s="40">
        <v>467.80099999999999</v>
      </c>
      <c r="S359" s="40">
        <v>47.881</v>
      </c>
      <c r="T359" s="40">
        <v>1.464</v>
      </c>
    </row>
    <row r="360" spans="11:21" ht="15" customHeight="1" x14ac:dyDescent="0.25">
      <c r="K360" s="188"/>
      <c r="M360" s="188"/>
      <c r="O360" s="188" t="s">
        <v>44</v>
      </c>
      <c r="P360" s="40">
        <v>298.11</v>
      </c>
      <c r="Q360" s="40">
        <v>168.78700000000001</v>
      </c>
      <c r="R360" s="40">
        <v>116.09</v>
      </c>
      <c r="S360" s="40">
        <v>0</v>
      </c>
      <c r="T360" s="40">
        <v>0</v>
      </c>
    </row>
    <row r="361" spans="11:21" ht="15" customHeight="1" x14ac:dyDescent="0.25">
      <c r="K361" s="188"/>
      <c r="M361" s="188"/>
      <c r="O361" s="188" t="s">
        <v>46</v>
      </c>
      <c r="P361" s="40">
        <v>8.4000000000000005E-2</v>
      </c>
      <c r="Q361" s="40">
        <v>0</v>
      </c>
      <c r="R361" s="40">
        <v>0</v>
      </c>
      <c r="S361" s="40">
        <v>0</v>
      </c>
      <c r="T361" s="40">
        <v>0</v>
      </c>
    </row>
    <row r="362" spans="11:21" ht="15" customHeight="1" x14ac:dyDescent="0.25">
      <c r="O362" s="113" t="s">
        <v>48</v>
      </c>
      <c r="P362" s="86">
        <v>3993651.66</v>
      </c>
      <c r="Q362" s="86">
        <v>7289544.2170000011</v>
      </c>
      <c r="R362" s="86">
        <v>5853003.2829999998</v>
      </c>
      <c r="S362" s="86">
        <v>4230402.5189999994</v>
      </c>
      <c r="T362" s="86">
        <v>2961975.1690000007</v>
      </c>
    </row>
    <row r="363" spans="11:21" ht="15" customHeight="1" x14ac:dyDescent="0.25">
      <c r="O363" s="133" t="str">
        <f>B25</f>
        <v>Fonte: Ministério da Economia/ComexStat. Elaboração: ABIOVE - Coordenadoria de Economia e Estatística.</v>
      </c>
      <c r="P363" s="6"/>
      <c r="Q363" s="6"/>
      <c r="R363" s="134"/>
      <c r="S363" s="134"/>
      <c r="T363" s="6"/>
    </row>
    <row r="364" spans="11:21" ht="15" customHeight="1" x14ac:dyDescent="0.25">
      <c r="O364" s="135" t="str">
        <f>O62</f>
        <v>Nota: dados disponíveis até agosto/2022.</v>
      </c>
      <c r="P364" s="6"/>
      <c r="Q364" s="6"/>
      <c r="R364" s="6"/>
      <c r="S364" s="6"/>
      <c r="T364" s="6"/>
    </row>
    <row r="366" spans="11:21" ht="15" customHeight="1" x14ac:dyDescent="0.25">
      <c r="O366" s="188"/>
      <c r="P366" s="40"/>
      <c r="Q366" s="40"/>
      <c r="R366" s="40"/>
      <c r="S366" s="40"/>
      <c r="T366" s="40"/>
    </row>
    <row r="370" spans="24:24" ht="15" customHeight="1" x14ac:dyDescent="0.25">
      <c r="X370" s="57"/>
    </row>
    <row r="371" spans="24:24" ht="15" customHeight="1" x14ac:dyDescent="0.25">
      <c r="X371" s="57"/>
    </row>
    <row r="372" spans="24:24" ht="15" customHeight="1" x14ac:dyDescent="0.25">
      <c r="X372" s="57"/>
    </row>
    <row r="373" spans="24:24" ht="15" customHeight="1" x14ac:dyDescent="0.25">
      <c r="X373" s="57"/>
    </row>
    <row r="374" spans="24:24" ht="15" customHeight="1" x14ac:dyDescent="0.25">
      <c r="X374" s="57"/>
    </row>
    <row r="375" spans="24:24" ht="15" customHeight="1" x14ac:dyDescent="0.25">
      <c r="X375" s="57"/>
    </row>
    <row r="376" spans="24:24" ht="15" customHeight="1" x14ac:dyDescent="0.25">
      <c r="X376" s="57"/>
    </row>
    <row r="377" spans="24:24" ht="15" customHeight="1" x14ac:dyDescent="0.25">
      <c r="X377" s="57"/>
    </row>
    <row r="405" spans="13:22" ht="15" customHeight="1" x14ac:dyDescent="0.25">
      <c r="M405" s="6"/>
      <c r="V405" s="6"/>
    </row>
    <row r="406" spans="13:22" ht="15" customHeight="1" x14ac:dyDescent="0.25">
      <c r="M406" s="6"/>
      <c r="V406" s="6"/>
    </row>
    <row r="424" spans="25:25" ht="15" customHeight="1" x14ac:dyDescent="0.25">
      <c r="Y424" s="190"/>
    </row>
    <row r="425" spans="25:25" ht="15" customHeight="1" x14ac:dyDescent="0.25">
      <c r="Y425" s="190"/>
    </row>
    <row r="426" spans="25:25" ht="15" customHeight="1" x14ac:dyDescent="0.25">
      <c r="Y426" s="190"/>
    </row>
    <row r="427" spans="25:25" ht="15" customHeight="1" x14ac:dyDescent="0.25">
      <c r="Y427" s="190"/>
    </row>
    <row r="428" spans="25:25" ht="15" customHeight="1" x14ac:dyDescent="0.25">
      <c r="Y428" s="190"/>
    </row>
    <row r="429" spans="25:25" ht="15" customHeight="1" x14ac:dyDescent="0.25">
      <c r="Y429" s="190"/>
    </row>
    <row r="456" spans="24:24" ht="15" customHeight="1" x14ac:dyDescent="0.25">
      <c r="X456" s="57"/>
    </row>
    <row r="490" spans="24:32" ht="15" customHeight="1" x14ac:dyDescent="0.25">
      <c r="X490" s="191"/>
    </row>
    <row r="491" spans="24:32" ht="15" customHeight="1" x14ac:dyDescent="0.25">
      <c r="X491" s="191"/>
    </row>
    <row r="493" spans="24:32" ht="15" customHeight="1" x14ac:dyDescent="0.25">
      <c r="AC493" s="190"/>
      <c r="AD493" s="190"/>
      <c r="AE493" s="190"/>
      <c r="AF493" s="190"/>
    </row>
    <row r="494" spans="24:32" ht="15" customHeight="1" x14ac:dyDescent="0.25">
      <c r="AC494" s="190"/>
      <c r="AD494" s="190"/>
      <c r="AE494" s="190"/>
      <c r="AF494" s="190"/>
    </row>
    <row r="495" spans="24:32" ht="15" customHeight="1" x14ac:dyDescent="0.25">
      <c r="AC495" s="190"/>
      <c r="AD495" s="190"/>
      <c r="AE495" s="190"/>
      <c r="AF495" s="190"/>
    </row>
    <row r="496" spans="24:32" ht="15" customHeight="1" x14ac:dyDescent="0.25">
      <c r="AC496" s="190"/>
      <c r="AD496" s="190"/>
      <c r="AE496" s="190"/>
      <c r="AF496" s="190"/>
    </row>
    <row r="497" spans="25:32" ht="15" customHeight="1" x14ac:dyDescent="0.25">
      <c r="AC497" s="190"/>
      <c r="AD497" s="190"/>
      <c r="AE497" s="190"/>
      <c r="AF497" s="190"/>
    </row>
    <row r="498" spans="25:32" ht="15" customHeight="1" x14ac:dyDescent="0.25">
      <c r="AC498" s="190"/>
      <c r="AD498" s="190"/>
      <c r="AE498" s="190"/>
      <c r="AF498" s="190"/>
    </row>
    <row r="499" spans="25:32" ht="15" customHeight="1" x14ac:dyDescent="0.25">
      <c r="Y499" s="123"/>
      <c r="AC499" s="190"/>
      <c r="AD499" s="190"/>
      <c r="AE499" s="190"/>
      <c r="AF499" s="190"/>
    </row>
    <row r="500" spans="25:32" ht="15" customHeight="1" x14ac:dyDescent="0.25">
      <c r="Y500" s="123"/>
      <c r="AC500" s="190"/>
      <c r="AD500" s="190"/>
      <c r="AE500" s="190"/>
      <c r="AF500" s="190"/>
    </row>
    <row r="501" spans="25:32" ht="15" customHeight="1" x14ac:dyDescent="0.25">
      <c r="Y501" s="123"/>
      <c r="AC501" s="190"/>
      <c r="AD501" s="190"/>
      <c r="AE501" s="190"/>
      <c r="AF501" s="190"/>
    </row>
    <row r="502" spans="25:32" ht="15" customHeight="1" x14ac:dyDescent="0.25">
      <c r="Y502" s="123"/>
    </row>
    <row r="503" spans="25:32" ht="15" customHeight="1" x14ac:dyDescent="0.25">
      <c r="Y503" s="123"/>
    </row>
    <row r="504" spans="25:32" ht="15" customHeight="1" x14ac:dyDescent="0.25">
      <c r="Y504" s="123"/>
    </row>
    <row r="505" spans="25:32" ht="15" customHeight="1" x14ac:dyDescent="0.25">
      <c r="Y505" s="123"/>
    </row>
    <row r="506" spans="25:32" ht="15" customHeight="1" x14ac:dyDescent="0.25">
      <c r="Y506" s="123"/>
    </row>
    <row r="507" spans="25:32" ht="15" customHeight="1" x14ac:dyDescent="0.25">
      <c r="Y507" s="123"/>
    </row>
    <row r="508" spans="25:32" ht="15" customHeight="1" x14ac:dyDescent="0.25">
      <c r="Y508" s="123"/>
    </row>
    <row r="509" spans="25:32" ht="15" customHeight="1" x14ac:dyDescent="0.25">
      <c r="Y509" s="123"/>
    </row>
    <row r="510" spans="25:32" ht="15" customHeight="1" x14ac:dyDescent="0.25">
      <c r="Y510" s="123"/>
    </row>
    <row r="648" spans="29:32" ht="15" customHeight="1" x14ac:dyDescent="0.25">
      <c r="AC648" s="190"/>
      <c r="AD648" s="190"/>
      <c r="AE648" s="190"/>
      <c r="AF648" s="190"/>
    </row>
    <row r="649" spans="29:32" ht="15" customHeight="1" x14ac:dyDescent="0.25">
      <c r="AC649" s="190"/>
      <c r="AD649" s="190"/>
      <c r="AE649" s="190"/>
      <c r="AF649" s="190"/>
    </row>
    <row r="650" spans="29:32" ht="15" customHeight="1" x14ac:dyDescent="0.25">
      <c r="AC650" s="190"/>
      <c r="AD650" s="190"/>
      <c r="AE650" s="190"/>
      <c r="AF650" s="190"/>
    </row>
    <row r="651" spans="29:32" ht="15" customHeight="1" x14ac:dyDescent="0.25">
      <c r="AC651" s="190"/>
      <c r="AD651" s="190"/>
      <c r="AE651" s="190"/>
      <c r="AF651" s="190"/>
    </row>
  </sheetData>
  <mergeCells count="101">
    <mergeCell ref="X228:X229"/>
    <mergeCell ref="Y228:Y229"/>
    <mergeCell ref="Z228:AA228"/>
    <mergeCell ref="AB228:AC228"/>
    <mergeCell ref="AD228:AD229"/>
    <mergeCell ref="Z285:AA285"/>
    <mergeCell ref="AB285:AC285"/>
    <mergeCell ref="AD285:AD286"/>
    <mergeCell ref="O331:O332"/>
    <mergeCell ref="P331:Q331"/>
    <mergeCell ref="R331:S331"/>
    <mergeCell ref="T331:T332"/>
    <mergeCell ref="O262:O263"/>
    <mergeCell ref="P262:Q262"/>
    <mergeCell ref="R262:S262"/>
    <mergeCell ref="T262:T263"/>
    <mergeCell ref="X285:X286"/>
    <mergeCell ref="Y285:Y286"/>
    <mergeCell ref="X191:X192"/>
    <mergeCell ref="Y191:Y192"/>
    <mergeCell ref="Z191:AA191"/>
    <mergeCell ref="AB191:AC191"/>
    <mergeCell ref="F155:F157"/>
    <mergeCell ref="G155:G157"/>
    <mergeCell ref="H155:H157"/>
    <mergeCell ref="AD191:AD192"/>
    <mergeCell ref="O223:O224"/>
    <mergeCell ref="P223:Q223"/>
    <mergeCell ref="R223:S223"/>
    <mergeCell ref="T223:T224"/>
    <mergeCell ref="B170:B173"/>
    <mergeCell ref="C170:E170"/>
    <mergeCell ref="F170:H170"/>
    <mergeCell ref="C171:C173"/>
    <mergeCell ref="D171:D173"/>
    <mergeCell ref="E171:E173"/>
    <mergeCell ref="F171:F173"/>
    <mergeCell ref="O151:O152"/>
    <mergeCell ref="P151:Q151"/>
    <mergeCell ref="G171:G173"/>
    <mergeCell ref="H171:H173"/>
    <mergeCell ref="R151:S151"/>
    <mergeCell ref="T151:T152"/>
    <mergeCell ref="B154:B157"/>
    <mergeCell ref="C154:E154"/>
    <mergeCell ref="F154:H154"/>
    <mergeCell ref="C155:C157"/>
    <mergeCell ref="D155:D157"/>
    <mergeCell ref="E155:E157"/>
    <mergeCell ref="Z132:AA132"/>
    <mergeCell ref="AB132:AC132"/>
    <mergeCell ref="AD132:AD133"/>
    <mergeCell ref="B135:B137"/>
    <mergeCell ref="C135:D136"/>
    <mergeCell ref="E135:F136"/>
    <mergeCell ref="G135:H136"/>
    <mergeCell ref="B116:B118"/>
    <mergeCell ref="C116:D117"/>
    <mergeCell ref="E116:F117"/>
    <mergeCell ref="G116:H117"/>
    <mergeCell ref="X132:X133"/>
    <mergeCell ref="Y132:Y133"/>
    <mergeCell ref="X69:X70"/>
    <mergeCell ref="Y69:Y70"/>
    <mergeCell ref="Z69:AA69"/>
    <mergeCell ref="AB69:AC69"/>
    <mergeCell ref="AD69:AD70"/>
    <mergeCell ref="O79:O80"/>
    <mergeCell ref="P79:Q79"/>
    <mergeCell ref="R79:S79"/>
    <mergeCell ref="T79:T80"/>
    <mergeCell ref="B46:B47"/>
    <mergeCell ref="C46:E46"/>
    <mergeCell ref="F46:H46"/>
    <mergeCell ref="I46:K46"/>
    <mergeCell ref="B64:B65"/>
    <mergeCell ref="C64:E64"/>
    <mergeCell ref="F64:H64"/>
    <mergeCell ref="I64:K64"/>
    <mergeCell ref="X11:X12"/>
    <mergeCell ref="AD11:AD12"/>
    <mergeCell ref="B28:B29"/>
    <mergeCell ref="C28:E28"/>
    <mergeCell ref="F28:H28"/>
    <mergeCell ref="I28:K28"/>
    <mergeCell ref="N10:N11"/>
    <mergeCell ref="U10:U11"/>
    <mergeCell ref="W10:W11"/>
    <mergeCell ref="O11:O12"/>
    <mergeCell ref="P11:Q11"/>
    <mergeCell ref="R11:S11"/>
    <mergeCell ref="T11:T12"/>
    <mergeCell ref="A10:A11"/>
    <mergeCell ref="B10:B11"/>
    <mergeCell ref="C10:E10"/>
    <mergeCell ref="F10:H10"/>
    <mergeCell ref="I10:K10"/>
    <mergeCell ref="L10:L11"/>
    <mergeCell ref="Y11:Y12"/>
    <mergeCell ref="Z11:AA11"/>
    <mergeCell ref="AB11:A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8" manualBreakCount="8">
    <brk id="62" max="11" man="1"/>
    <brk id="62" min="13" max="20" man="1"/>
    <brk id="114" max="11" man="1"/>
    <brk id="114" min="13" max="20" man="1"/>
    <brk id="167" min="13" max="20" man="1"/>
    <brk id="175" max="11" man="1"/>
    <brk id="221" min="13" max="20" man="1"/>
    <brk id="294" min="13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29a8e-8c9d-402b-8daf-a19f0f9f0ada">
      <Terms xmlns="http://schemas.microsoft.com/office/infopath/2007/PartnerControls"/>
    </lcf76f155ced4ddcb4097134ff3c332f>
    <TaxCatchAll xmlns="90ad49bc-90b4-4282-9f9f-2dda71705ab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A374BCD7242B4A9A5172107C826C3A" ma:contentTypeVersion="16" ma:contentTypeDescription="Crie um novo documento." ma:contentTypeScope="" ma:versionID="b74d6096f2b2f533b56659c390ecf464">
  <xsd:schema xmlns:xsd="http://www.w3.org/2001/XMLSchema" xmlns:xs="http://www.w3.org/2001/XMLSchema" xmlns:p="http://schemas.microsoft.com/office/2006/metadata/properties" xmlns:ns2="0dc29a8e-8c9d-402b-8daf-a19f0f9f0ada" xmlns:ns3="90ad49bc-90b4-4282-9f9f-2dda71705abb" targetNamespace="http://schemas.microsoft.com/office/2006/metadata/properties" ma:root="true" ma:fieldsID="a3009eaee04941fd26ee6d8dbf95a06a" ns2:_="" ns3:_="">
    <xsd:import namespace="0dc29a8e-8c9d-402b-8daf-a19f0f9f0ada"/>
    <xsd:import namespace="90ad49bc-90b4-4282-9f9f-2dda71705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29a8e-8c9d-402b-8daf-a19f0f9f0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9b0a5d2-7e0b-4d95-a897-8b0be883f5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49bc-90b4-4282-9f9f-2dda71705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0de726-7162-4b21-afcb-21927fac2bdb}" ma:internalName="TaxCatchAll" ma:showField="CatchAllData" ma:web="90ad49bc-90b4-4282-9f9f-2dda71705a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E442A-3429-4B3B-B302-FC4BDDED4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E5149-0817-4029-A956-F8D20F6D8916}">
  <ds:schemaRefs>
    <ds:schemaRef ds:uri="http://schemas.microsoft.com/office/2006/metadata/properties"/>
    <ds:schemaRef ds:uri="http://schemas.microsoft.com/office/infopath/2007/PartnerControls"/>
    <ds:schemaRef ds:uri="0dc29a8e-8c9d-402b-8daf-a19f0f9f0ada"/>
    <ds:schemaRef ds:uri="90ad49bc-90b4-4282-9f9f-2dda71705abb"/>
  </ds:schemaRefs>
</ds:datastoreItem>
</file>

<file path=customXml/itemProps3.xml><?xml version="1.0" encoding="utf-8"?>
<ds:datastoreItem xmlns:ds="http://schemas.openxmlformats.org/officeDocument/2006/customXml" ds:itemID="{09CC596B-BB6F-4117-B85E-BA8BE4F1D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29a8e-8c9d-402b-8daf-a19f0f9f0ada"/>
    <ds:schemaRef ds:uri="90ad49bc-90b4-4282-9f9f-2dda71705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Rel_Exp2022</vt:lpstr>
      <vt:lpstr>Rel_Exp2022!Area_de_impressao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Arthur Machado Della Vecchia</cp:lastModifiedBy>
  <dcterms:created xsi:type="dcterms:W3CDTF">2022-05-13T13:18:55Z</dcterms:created>
  <dcterms:modified xsi:type="dcterms:W3CDTF">2022-09-12T20:40:25Z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0x010100FCA374BCD7242B4A9A5172107C826C3A</vt:lpwstr>
  </property>
  <property fmtid="{D5CDD505-2E9C-101B-9397-08002B2CF9AE}" pid="3" name="MediaServiceImageTags">
    <vt:lpwstr/>
  </property>
</Properties>
</file>